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OCU1\Desktop\"/>
    </mc:Choice>
  </mc:AlternateContent>
  <xr:revisionPtr revIDLastSave="0" documentId="8_{EAA332BE-07D6-42C8-B8B7-FF041087931F}" xr6:coauthVersionLast="46" xr6:coauthVersionMax="46" xr10:uidLastSave="{00000000-0000-0000-0000-000000000000}"/>
  <bookViews>
    <workbookView xWindow="-120" yWindow="-120" windowWidth="29040" windowHeight="15840" tabRatio="824" xr2:uid="{00000000-000D-0000-FFFF-FFFF00000000}"/>
  </bookViews>
  <sheets>
    <sheet name="Rekapitulácia stavby" sheetId="1" r:id="rId1"/>
    <sheet name="01 - Búracie práce" sheetId="2" r:id="rId2"/>
    <sheet name="02 - Stavebná časť" sheetId="3" r:id="rId3"/>
    <sheet name="03 - Elektroinštalácia" sheetId="4" r:id="rId4"/>
    <sheet name="04 - Zdravotechnika" sheetId="5" r:id="rId5"/>
    <sheet name="05 - Požiarne zabezpečeni..." sheetId="6" r:id="rId6"/>
  </sheets>
  <definedNames>
    <definedName name="_xlnm._FilterDatabase" localSheetId="1" hidden="1">'01 - Búracie práce'!$C$118:$K$128</definedName>
    <definedName name="_xlnm._FilterDatabase" localSheetId="2" hidden="1">'02 - Stavebná časť'!$C$98:$K$147</definedName>
    <definedName name="_xlnm._FilterDatabase" localSheetId="3" hidden="1">'03 - Elektroinštalácia'!$C$119:$K$170</definedName>
    <definedName name="_xlnm._FilterDatabase" localSheetId="4" hidden="1">'04 - Zdravotechnika'!$C$120:$K$158</definedName>
    <definedName name="_xlnm._FilterDatabase" localSheetId="5" hidden="1">'05 - Požiarne zabezpečeni...'!$C$117:$K$122</definedName>
    <definedName name="_xlnm.Print_Titles" localSheetId="1">'01 - Búracie práce'!$118:$118</definedName>
    <definedName name="_xlnm.Print_Titles" localSheetId="2">'02 - Stavebná časť'!$98:$98</definedName>
    <definedName name="_xlnm.Print_Titles" localSheetId="3">'03 - Elektroinštalácia'!$119:$119</definedName>
    <definedName name="_xlnm.Print_Titles" localSheetId="4">'04 - Zdravotechnika'!$120:$120</definedName>
    <definedName name="_xlnm.Print_Titles" localSheetId="5">'05 - Požiarne zabezpečeni...'!$117:$117</definedName>
    <definedName name="_xlnm.Print_Titles" localSheetId="0">'Rekapitulácia stavby'!$64:$64</definedName>
    <definedName name="_xlnm.Print_Area" localSheetId="1">'01 - Búracie práce'!$C$4:$J$76,'01 - Búracie práce'!$C$82:$J$100,'01 - Búracie práce'!$C$106:$J$128</definedName>
    <definedName name="_xlnm.Print_Area" localSheetId="2">'02 - Stavebná časť'!$C$4:$J$49,'02 - Stavebná časť'!$C$55:$J$80,'02 - Stavebná časť'!$C$86:$J$147</definedName>
    <definedName name="_xlnm.Print_Area" localSheetId="3">'03 - Elektroinštalácia'!$C$4:$J$76,'03 - Elektroinštalácia'!$C$82:$J$101,'03 - Elektroinštalácia'!$C$107:$J$170</definedName>
    <definedName name="_xlnm.Print_Area" localSheetId="4">'04 - Zdravotechnika'!$C$4:$J$76,'04 - Zdravotechnika'!$C$82:$J$102,'04 - Zdravotechnika'!$C$108:$J$158</definedName>
    <definedName name="_xlnm.Print_Area" localSheetId="5">'05 - Požiarne zabezpečeni...'!$C$4:$J$76,'05 - Požiarne zabezpečeni...'!$C$82:$J$99,'05 - Požiarne zabezpečeni...'!$C$105:$J$122</definedName>
    <definedName name="_xlnm.Print_Area" localSheetId="0">'Rekapitulácia stavby'!$D$4:$AO$48,'Rekapitulácia stavby'!$C$54:$AQ$72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3" l="1"/>
  <c r="J14" i="3"/>
  <c r="E15" i="3"/>
  <c r="J15" i="3"/>
  <c r="J17" i="3"/>
  <c r="E18" i="3"/>
  <c r="F65" i="3" s="1"/>
  <c r="J18" i="3"/>
  <c r="J20" i="3"/>
  <c r="E21" i="3"/>
  <c r="J64" i="3" s="1"/>
  <c r="J21" i="3"/>
  <c r="J23" i="3"/>
  <c r="E24" i="3"/>
  <c r="J65" i="3" s="1"/>
  <c r="J24" i="3"/>
  <c r="J35" i="3"/>
  <c r="J36" i="3"/>
  <c r="J37" i="3"/>
  <c r="E58" i="3"/>
  <c r="E60" i="3"/>
  <c r="F62" i="3"/>
  <c r="J62" i="3"/>
  <c r="F64" i="3"/>
  <c r="J37" i="6" l="1"/>
  <c r="J36" i="6"/>
  <c r="AY71" i="1"/>
  <c r="J35" i="6"/>
  <c r="AX71" i="1"/>
  <c r="BI122" i="6"/>
  <c r="BH122" i="6"/>
  <c r="BG122" i="6"/>
  <c r="BE122" i="6"/>
  <c r="T122" i="6"/>
  <c r="R122" i="6"/>
  <c r="P122" i="6"/>
  <c r="BI121" i="6"/>
  <c r="BH121" i="6"/>
  <c r="BG121" i="6"/>
  <c r="BE121" i="6"/>
  <c r="T121" i="6"/>
  <c r="T120" i="6" s="1"/>
  <c r="T119" i="6" s="1"/>
  <c r="T118" i="6" s="1"/>
  <c r="R121" i="6"/>
  <c r="R120" i="6" s="1"/>
  <c r="R119" i="6" s="1"/>
  <c r="R118" i="6" s="1"/>
  <c r="P121" i="6"/>
  <c r="P120" i="6" s="1"/>
  <c r="P119" i="6" s="1"/>
  <c r="P118" i="6" s="1"/>
  <c r="AU71" i="1" s="1"/>
  <c r="E110" i="6"/>
  <c r="E87" i="6"/>
  <c r="J24" i="6"/>
  <c r="E24" i="6"/>
  <c r="J115" i="6" s="1"/>
  <c r="J23" i="6"/>
  <c r="J21" i="6"/>
  <c r="E21" i="6"/>
  <c r="J114" i="6" s="1"/>
  <c r="J20" i="6"/>
  <c r="J18" i="6"/>
  <c r="E18" i="6"/>
  <c r="F115" i="6" s="1"/>
  <c r="J17" i="6"/>
  <c r="J15" i="6"/>
  <c r="E15" i="6"/>
  <c r="F114" i="6" s="1"/>
  <c r="J14" i="6"/>
  <c r="J12" i="6"/>
  <c r="E7" i="6"/>
  <c r="E108" i="6" s="1"/>
  <c r="J122" i="5"/>
  <c r="J37" i="5"/>
  <c r="J36" i="5"/>
  <c r="AY70" i="1" s="1"/>
  <c r="J35" i="5"/>
  <c r="AX70" i="1" s="1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T142" i="5" s="1"/>
  <c r="R143" i="5"/>
  <c r="P143" i="5"/>
  <c r="P142" i="5" s="1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BI125" i="5"/>
  <c r="BH125" i="5"/>
  <c r="BG125" i="5"/>
  <c r="BE125" i="5"/>
  <c r="T125" i="5"/>
  <c r="R125" i="5"/>
  <c r="P125" i="5"/>
  <c r="J97" i="5"/>
  <c r="E113" i="5"/>
  <c r="E87" i="5"/>
  <c r="J24" i="5"/>
  <c r="E24" i="5"/>
  <c r="J118" i="5" s="1"/>
  <c r="J23" i="5"/>
  <c r="J21" i="5"/>
  <c r="E21" i="5"/>
  <c r="J117" i="5" s="1"/>
  <c r="J20" i="5"/>
  <c r="J18" i="5"/>
  <c r="E18" i="5"/>
  <c r="F118" i="5" s="1"/>
  <c r="J17" i="5"/>
  <c r="J15" i="5"/>
  <c r="E15" i="5"/>
  <c r="F117" i="5" s="1"/>
  <c r="J14" i="5"/>
  <c r="J12" i="5"/>
  <c r="E7" i="5"/>
  <c r="E111" i="5" s="1"/>
  <c r="J37" i="4"/>
  <c r="J36" i="4"/>
  <c r="AY69" i="1" s="1"/>
  <c r="J35" i="4"/>
  <c r="AX69" i="1" s="1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4" i="4"/>
  <c r="BH124" i="4"/>
  <c r="BG124" i="4"/>
  <c r="BE124" i="4"/>
  <c r="T124" i="4"/>
  <c r="R124" i="4"/>
  <c r="P124" i="4"/>
  <c r="BI123" i="4"/>
  <c r="BH123" i="4"/>
  <c r="BG123" i="4"/>
  <c r="BE123" i="4"/>
  <c r="T123" i="4"/>
  <c r="R123" i="4"/>
  <c r="P123" i="4"/>
  <c r="E112" i="4"/>
  <c r="E87" i="4"/>
  <c r="J24" i="4"/>
  <c r="E24" i="4"/>
  <c r="J92" i="4" s="1"/>
  <c r="J23" i="4"/>
  <c r="J21" i="4"/>
  <c r="E21" i="4"/>
  <c r="J116" i="4" s="1"/>
  <c r="J20" i="4"/>
  <c r="J18" i="4"/>
  <c r="E18" i="4"/>
  <c r="F117" i="4" s="1"/>
  <c r="J17" i="4"/>
  <c r="J15" i="4"/>
  <c r="E15" i="4"/>
  <c r="F91" i="4" s="1"/>
  <c r="J14" i="4"/>
  <c r="J12" i="4"/>
  <c r="E7" i="4"/>
  <c r="E110" i="4" s="1"/>
  <c r="AY68" i="1"/>
  <c r="AX68" i="1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BI124" i="3"/>
  <c r="BH124" i="3"/>
  <c r="BG124" i="3"/>
  <c r="BE124" i="3"/>
  <c r="T124" i="3"/>
  <c r="R124" i="3"/>
  <c r="P124" i="3"/>
  <c r="BI123" i="3"/>
  <c r="BH123" i="3"/>
  <c r="BG123" i="3"/>
  <c r="BE123" i="3"/>
  <c r="T123" i="3"/>
  <c r="R123" i="3"/>
  <c r="P123" i="3"/>
  <c r="BI122" i="3"/>
  <c r="BH122" i="3"/>
  <c r="BG122" i="3"/>
  <c r="BE122" i="3"/>
  <c r="T122" i="3"/>
  <c r="R122" i="3"/>
  <c r="P122" i="3"/>
  <c r="BI121" i="3"/>
  <c r="BH121" i="3"/>
  <c r="BG121" i="3"/>
  <c r="BE121" i="3"/>
  <c r="T121" i="3"/>
  <c r="R121" i="3"/>
  <c r="P121" i="3"/>
  <c r="BI120" i="3"/>
  <c r="BH120" i="3"/>
  <c r="BG120" i="3"/>
  <c r="BE120" i="3"/>
  <c r="T120" i="3"/>
  <c r="R120" i="3"/>
  <c r="P120" i="3"/>
  <c r="BI119" i="3"/>
  <c r="BH119" i="3"/>
  <c r="BG119" i="3"/>
  <c r="BE119" i="3"/>
  <c r="T119" i="3"/>
  <c r="R119" i="3"/>
  <c r="P119" i="3"/>
  <c r="BI118" i="3"/>
  <c r="BH118" i="3"/>
  <c r="BG118" i="3"/>
  <c r="BE118" i="3"/>
  <c r="T118" i="3"/>
  <c r="R118" i="3"/>
  <c r="P118" i="3"/>
  <c r="BI117" i="3"/>
  <c r="BH117" i="3"/>
  <c r="BG117" i="3"/>
  <c r="BE117" i="3"/>
  <c r="T117" i="3"/>
  <c r="R117" i="3"/>
  <c r="P117" i="3"/>
  <c r="BI116" i="3"/>
  <c r="BH116" i="3"/>
  <c r="BG116" i="3"/>
  <c r="BE116" i="3"/>
  <c r="T116" i="3"/>
  <c r="R116" i="3"/>
  <c r="P116" i="3"/>
  <c r="BI115" i="3"/>
  <c r="BH115" i="3"/>
  <c r="BG115" i="3"/>
  <c r="BE115" i="3"/>
  <c r="T115" i="3"/>
  <c r="R115" i="3"/>
  <c r="P115" i="3"/>
  <c r="BI112" i="3"/>
  <c r="BH112" i="3"/>
  <c r="BG112" i="3"/>
  <c r="BE112" i="3"/>
  <c r="T112" i="3"/>
  <c r="T111" i="3" s="1"/>
  <c r="R112" i="3"/>
  <c r="R111" i="3" s="1"/>
  <c r="P112" i="3"/>
  <c r="P111" i="3" s="1"/>
  <c r="BI110" i="3"/>
  <c r="BH110" i="3"/>
  <c r="BG110" i="3"/>
  <c r="BE110" i="3"/>
  <c r="T110" i="3"/>
  <c r="T109" i="3" s="1"/>
  <c r="R110" i="3"/>
  <c r="R109" i="3" s="1"/>
  <c r="P110" i="3"/>
  <c r="P109" i="3" s="1"/>
  <c r="BI108" i="3"/>
  <c r="BH108" i="3"/>
  <c r="BG108" i="3"/>
  <c r="BE108" i="3"/>
  <c r="T108" i="3"/>
  <c r="R108" i="3"/>
  <c r="P108" i="3"/>
  <c r="BI107" i="3"/>
  <c r="BH107" i="3"/>
  <c r="BG107" i="3"/>
  <c r="BE107" i="3"/>
  <c r="T107" i="3"/>
  <c r="R107" i="3"/>
  <c r="P107" i="3"/>
  <c r="BI106" i="3"/>
  <c r="BH106" i="3"/>
  <c r="BG106" i="3"/>
  <c r="BE106" i="3"/>
  <c r="T106" i="3"/>
  <c r="R106" i="3"/>
  <c r="P106" i="3"/>
  <c r="BI105" i="3"/>
  <c r="BH105" i="3"/>
  <c r="BG105" i="3"/>
  <c r="BE105" i="3"/>
  <c r="T105" i="3"/>
  <c r="R105" i="3"/>
  <c r="P105" i="3"/>
  <c r="BI104" i="3"/>
  <c r="BH104" i="3"/>
  <c r="BG104" i="3"/>
  <c r="BE104" i="3"/>
  <c r="T104" i="3"/>
  <c r="R104" i="3"/>
  <c r="P104" i="3"/>
  <c r="BI102" i="3"/>
  <c r="BH102" i="3"/>
  <c r="BG102" i="3"/>
  <c r="BE102" i="3"/>
  <c r="T102" i="3"/>
  <c r="T101" i="3" s="1"/>
  <c r="R102" i="3"/>
  <c r="R101" i="3" s="1"/>
  <c r="P102" i="3"/>
  <c r="P101" i="3" s="1"/>
  <c r="F93" i="3"/>
  <c r="E91" i="3"/>
  <c r="J96" i="3"/>
  <c r="J95" i="3"/>
  <c r="F96" i="3"/>
  <c r="J93" i="3"/>
  <c r="J37" i="2"/>
  <c r="J36" i="2"/>
  <c r="AY67" i="1" s="1"/>
  <c r="J35" i="2"/>
  <c r="AX67" i="1" s="1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F113" i="2"/>
  <c r="E111" i="2"/>
  <c r="F89" i="2"/>
  <c r="E87" i="2"/>
  <c r="J24" i="2"/>
  <c r="E24" i="2"/>
  <c r="J92" i="2" s="1"/>
  <c r="J23" i="2"/>
  <c r="J21" i="2"/>
  <c r="E21" i="2"/>
  <c r="J115" i="2" s="1"/>
  <c r="J20" i="2"/>
  <c r="J18" i="2"/>
  <c r="E18" i="2"/>
  <c r="F92" i="2" s="1"/>
  <c r="J17" i="2"/>
  <c r="J15" i="2"/>
  <c r="E15" i="2"/>
  <c r="F91" i="2" s="1"/>
  <c r="J14" i="2"/>
  <c r="J12" i="2"/>
  <c r="E7" i="2"/>
  <c r="E109" i="2" s="1"/>
  <c r="L62" i="1"/>
  <c r="AM62" i="1"/>
  <c r="AM61" i="1"/>
  <c r="L61" i="1"/>
  <c r="AM59" i="1"/>
  <c r="L59" i="1"/>
  <c r="L57" i="1"/>
  <c r="L56" i="1"/>
  <c r="F33" i="5"/>
  <c r="BK166" i="4"/>
  <c r="BK163" i="4"/>
  <c r="BK159" i="4"/>
  <c r="BK158" i="4"/>
  <c r="BK157" i="4"/>
  <c r="BK151" i="4"/>
  <c r="BK146" i="4"/>
  <c r="BK139" i="4"/>
  <c r="BK124" i="4"/>
  <c r="BK118" i="3"/>
  <c r="F33" i="6"/>
  <c r="F37" i="5"/>
  <c r="BK170" i="4"/>
  <c r="BK168" i="4"/>
  <c r="BK149" i="4"/>
  <c r="BK135" i="4"/>
  <c r="BK142" i="3"/>
  <c r="BK132" i="3"/>
  <c r="BK129" i="3"/>
  <c r="BK110" i="3"/>
  <c r="BK105" i="3"/>
  <c r="BK125" i="2"/>
  <c r="BK165" i="4"/>
  <c r="BK155" i="4"/>
  <c r="BK144" i="4"/>
  <c r="BK143" i="4"/>
  <c r="BK141" i="4"/>
  <c r="BK140" i="4"/>
  <c r="BK133" i="4"/>
  <c r="BK130" i="4"/>
  <c r="BK133" i="3"/>
  <c r="BK128" i="3"/>
  <c r="BK108" i="3"/>
  <c r="BK107" i="3"/>
  <c r="BK106" i="3"/>
  <c r="BK104" i="3"/>
  <c r="BK128" i="2"/>
  <c r="BK126" i="2"/>
  <c r="F36" i="6"/>
  <c r="BK162" i="4"/>
  <c r="BK161" i="4"/>
  <c r="BK156" i="4"/>
  <c r="BK138" i="4"/>
  <c r="BK129" i="4"/>
  <c r="BK128" i="4"/>
  <c r="BK135" i="3"/>
  <c r="BK126" i="3"/>
  <c r="BK112" i="3"/>
  <c r="F37" i="6"/>
  <c r="F35" i="5"/>
  <c r="BK147" i="4"/>
  <c r="BK132" i="4"/>
  <c r="BK123" i="4"/>
  <c r="BK137" i="3"/>
  <c r="BK125" i="3"/>
  <c r="BK123" i="2"/>
  <c r="BK122" i="6"/>
  <c r="BK121" i="6"/>
  <c r="BK158" i="5"/>
  <c r="BK157" i="5"/>
  <c r="BK156" i="5"/>
  <c r="BK155" i="5"/>
  <c r="BK154" i="5"/>
  <c r="BK153" i="5"/>
  <c r="BK152" i="5"/>
  <c r="BK151" i="5"/>
  <c r="BK150" i="5"/>
  <c r="BK149" i="5"/>
  <c r="BK148" i="5"/>
  <c r="BK147" i="5"/>
  <c r="BK146" i="5"/>
  <c r="BK145" i="5"/>
  <c r="BK144" i="5"/>
  <c r="BK143" i="5"/>
  <c r="BK141" i="5"/>
  <c r="BK140" i="5"/>
  <c r="BK139" i="5"/>
  <c r="BK138" i="5"/>
  <c r="BK137" i="5"/>
  <c r="BK136" i="5"/>
  <c r="BK134" i="5"/>
  <c r="BK133" i="5"/>
  <c r="BK132" i="5"/>
  <c r="BK131" i="5"/>
  <c r="BK130" i="5"/>
  <c r="BK129" i="5"/>
  <c r="BK128" i="5"/>
  <c r="BK127" i="5"/>
  <c r="BK126" i="5"/>
  <c r="BK125" i="5"/>
  <c r="BK169" i="4"/>
  <c r="BK152" i="4"/>
  <c r="BK142" i="4"/>
  <c r="BK139" i="3"/>
  <c r="BK130" i="3"/>
  <c r="BK102" i="3"/>
  <c r="BK127" i="2"/>
  <c r="AS66" i="1"/>
  <c r="J33" i="6"/>
  <c r="J33" i="5"/>
  <c r="BK145" i="4"/>
  <c r="BK137" i="4"/>
  <c r="BK136" i="4"/>
  <c r="BK146" i="3"/>
  <c r="BK122" i="3"/>
  <c r="BK121" i="3"/>
  <c r="BK120" i="3"/>
  <c r="BK160" i="4"/>
  <c r="BK147" i="3"/>
  <c r="BK143" i="3"/>
  <c r="BK117" i="3"/>
  <c r="BK122" i="2"/>
  <c r="F35" i="6"/>
  <c r="BK154" i="4"/>
  <c r="BK153" i="4"/>
  <c r="BK150" i="4"/>
  <c r="BK134" i="4"/>
  <c r="BK127" i="4"/>
  <c r="BK131" i="3"/>
  <c r="BK124" i="3"/>
  <c r="BK123" i="3"/>
  <c r="BK116" i="3"/>
  <c r="BK167" i="4"/>
  <c r="BK164" i="4"/>
  <c r="BK148" i="4"/>
  <c r="BK131" i="4"/>
  <c r="BK138" i="3"/>
  <c r="BK134" i="3"/>
  <c r="BK119" i="3"/>
  <c r="BK115" i="3"/>
  <c r="F36" i="5"/>
  <c r="BK145" i="3"/>
  <c r="BK141" i="3"/>
  <c r="BK127" i="3"/>
  <c r="F36" i="3" l="1"/>
  <c r="R142" i="5"/>
  <c r="F35" i="3"/>
  <c r="F37" i="3"/>
  <c r="F33" i="3"/>
  <c r="J33" i="3"/>
  <c r="P103" i="3"/>
  <c r="P100" i="3" s="1"/>
  <c r="R136" i="3"/>
  <c r="P121" i="2"/>
  <c r="P124" i="2"/>
  <c r="P114" i="3"/>
  <c r="R140" i="3"/>
  <c r="R114" i="3"/>
  <c r="R144" i="3"/>
  <c r="BK136" i="3"/>
  <c r="J77" i="3" s="1"/>
  <c r="P140" i="3"/>
  <c r="BK122" i="4"/>
  <c r="J122" i="4" s="1"/>
  <c r="J98" i="4" s="1"/>
  <c r="P122" i="4"/>
  <c r="P121" i="4" s="1"/>
  <c r="BK120" i="6"/>
  <c r="J120" i="6" s="1"/>
  <c r="J98" i="6" s="1"/>
  <c r="T114" i="3"/>
  <c r="BK144" i="3"/>
  <c r="J79" i="3" s="1"/>
  <c r="P135" i="5"/>
  <c r="R135" i="5"/>
  <c r="T135" i="5"/>
  <c r="T124" i="2"/>
  <c r="R103" i="3"/>
  <c r="R100" i="3" s="1"/>
  <c r="T144" i="3"/>
  <c r="BK126" i="4"/>
  <c r="J100" i="4" s="1"/>
  <c r="P126" i="4"/>
  <c r="P125" i="4"/>
  <c r="T126" i="4"/>
  <c r="T125" i="4"/>
  <c r="BK124" i="5"/>
  <c r="P124" i="5"/>
  <c r="P123" i="5" s="1"/>
  <c r="P121" i="5" s="1"/>
  <c r="AU70" i="1" s="1"/>
  <c r="R124" i="5"/>
  <c r="BK135" i="5"/>
  <c r="J100" i="5"/>
  <c r="P144" i="3"/>
  <c r="BK103" i="3"/>
  <c r="J72" i="3" s="1"/>
  <c r="T136" i="3"/>
  <c r="R121" i="2"/>
  <c r="BK124" i="2"/>
  <c r="J99" i="2" s="1"/>
  <c r="P136" i="3"/>
  <c r="BK121" i="2"/>
  <c r="J121" i="2" s="1"/>
  <c r="J98" i="2" s="1"/>
  <c r="T121" i="2"/>
  <c r="T120" i="2"/>
  <c r="T119" i="2" s="1"/>
  <c r="R124" i="2"/>
  <c r="T103" i="3"/>
  <c r="T100" i="3" s="1"/>
  <c r="T140" i="3"/>
  <c r="R122" i="4"/>
  <c r="R121" i="4" s="1"/>
  <c r="T122" i="4"/>
  <c r="T121" i="4" s="1"/>
  <c r="R126" i="4"/>
  <c r="R125" i="4" s="1"/>
  <c r="BK142" i="5"/>
  <c r="J101" i="5"/>
  <c r="BK114" i="3"/>
  <c r="J76" i="3" s="1"/>
  <c r="BK140" i="3"/>
  <c r="J78" i="3" s="1"/>
  <c r="T124" i="5"/>
  <c r="T123" i="5" s="1"/>
  <c r="T121" i="5" s="1"/>
  <c r="BF119" i="3"/>
  <c r="BF137" i="3"/>
  <c r="BF145" i="3"/>
  <c r="J117" i="4"/>
  <c r="BF129" i="4"/>
  <c r="BF136" i="4"/>
  <c r="BF143" i="4"/>
  <c r="J91" i="2"/>
  <c r="J116" i="2"/>
  <c r="E89" i="3"/>
  <c r="F95" i="3"/>
  <c r="F92" i="4"/>
  <c r="BF137" i="4"/>
  <c r="BF140" i="4"/>
  <c r="BF159" i="4"/>
  <c r="BF129" i="3"/>
  <c r="BF130" i="3"/>
  <c r="BF133" i="3"/>
  <c r="BF138" i="3"/>
  <c r="BF141" i="3"/>
  <c r="BF143" i="3"/>
  <c r="E85" i="4"/>
  <c r="F116" i="4"/>
  <c r="BF132" i="4"/>
  <c r="BF142" i="4"/>
  <c r="BF155" i="4"/>
  <c r="E85" i="2"/>
  <c r="BF118" i="3"/>
  <c r="BF156" i="4"/>
  <c r="BF158" i="4"/>
  <c r="BF168" i="4"/>
  <c r="BF169" i="4"/>
  <c r="BF124" i="3"/>
  <c r="BF127" i="3"/>
  <c r="BF142" i="3"/>
  <c r="BF146" i="3"/>
  <c r="BF147" i="3"/>
  <c r="BF128" i="4"/>
  <c r="BF139" i="4"/>
  <c r="BD71" i="1"/>
  <c r="F116" i="2"/>
  <c r="BF126" i="2"/>
  <c r="BF116" i="3"/>
  <c r="BF128" i="3"/>
  <c r="BF131" i="3"/>
  <c r="BF127" i="4"/>
  <c r="BF130" i="4"/>
  <c r="BF147" i="4"/>
  <c r="BF170" i="4"/>
  <c r="E85" i="5"/>
  <c r="F91" i="5"/>
  <c r="J91" i="5"/>
  <c r="F92" i="5"/>
  <c r="J92" i="5"/>
  <c r="BF125" i="5"/>
  <c r="BF126" i="5"/>
  <c r="BF127" i="5"/>
  <c r="BF128" i="5"/>
  <c r="BF129" i="5"/>
  <c r="BF130" i="5"/>
  <c r="BF131" i="5"/>
  <c r="BF132" i="5"/>
  <c r="BF133" i="5"/>
  <c r="BF134" i="5"/>
  <c r="BF136" i="5"/>
  <c r="BF137" i="5"/>
  <c r="BF138" i="5"/>
  <c r="BF139" i="5"/>
  <c r="BF140" i="5"/>
  <c r="BF141" i="5"/>
  <c r="BF143" i="5"/>
  <c r="BF144" i="5"/>
  <c r="BF145" i="5"/>
  <c r="BF146" i="5"/>
  <c r="BF147" i="5"/>
  <c r="BF148" i="5"/>
  <c r="BF149" i="5"/>
  <c r="BF150" i="5"/>
  <c r="BF151" i="5"/>
  <c r="BF152" i="5"/>
  <c r="BF153" i="5"/>
  <c r="BF154" i="5"/>
  <c r="BF155" i="5"/>
  <c r="BF156" i="5"/>
  <c r="BF157" i="5"/>
  <c r="BF158" i="5"/>
  <c r="E85" i="6"/>
  <c r="F91" i="6"/>
  <c r="J91" i="6"/>
  <c r="F92" i="6"/>
  <c r="J92" i="6"/>
  <c r="BF121" i="6"/>
  <c r="BF122" i="6"/>
  <c r="BF122" i="3"/>
  <c r="BF123" i="3"/>
  <c r="BF132" i="3"/>
  <c r="BF139" i="3"/>
  <c r="BF124" i="4"/>
  <c r="BF134" i="4"/>
  <c r="BF148" i="4"/>
  <c r="BF160" i="4"/>
  <c r="BF163" i="4"/>
  <c r="BC70" i="1"/>
  <c r="AV71" i="1"/>
  <c r="BB71" i="1"/>
  <c r="BF115" i="3"/>
  <c r="BK111" i="3"/>
  <c r="J74" i="3" s="1"/>
  <c r="BF133" i="4"/>
  <c r="BF144" i="4"/>
  <c r="BF150" i="4"/>
  <c r="BF154" i="4"/>
  <c r="BC71" i="1"/>
  <c r="F115" i="2"/>
  <c r="BF125" i="2"/>
  <c r="BF127" i="2"/>
  <c r="BF104" i="3"/>
  <c r="BF105" i="3"/>
  <c r="BF107" i="3"/>
  <c r="BF121" i="3"/>
  <c r="BF125" i="3"/>
  <c r="BF134" i="3"/>
  <c r="BK101" i="3"/>
  <c r="BK109" i="3"/>
  <c r="J73" i="3" s="1"/>
  <c r="J91" i="4"/>
  <c r="BF135" i="4"/>
  <c r="BF145" i="4"/>
  <c r="BF149" i="4"/>
  <c r="BF157" i="4"/>
  <c r="BF161" i="4"/>
  <c r="BF123" i="2"/>
  <c r="BF128" i="2"/>
  <c r="BF102" i="3"/>
  <c r="BF106" i="3"/>
  <c r="BF108" i="3"/>
  <c r="BF112" i="3"/>
  <c r="BF117" i="3"/>
  <c r="BF123" i="4"/>
  <c r="BF131" i="4"/>
  <c r="BF138" i="4"/>
  <c r="BF146" i="4"/>
  <c r="BF151" i="4"/>
  <c r="BF153" i="4"/>
  <c r="BF164" i="4"/>
  <c r="BF165" i="4"/>
  <c r="BF166" i="4"/>
  <c r="BF167" i="4"/>
  <c r="AV70" i="1"/>
  <c r="AZ70" i="1"/>
  <c r="BB70" i="1"/>
  <c r="BD70" i="1"/>
  <c r="AZ71" i="1"/>
  <c r="BF122" i="2"/>
  <c r="BF110" i="3"/>
  <c r="BF120" i="3"/>
  <c r="BF126" i="3"/>
  <c r="BF135" i="3"/>
  <c r="BF141" i="4"/>
  <c r="BF152" i="4"/>
  <c r="BF162" i="4"/>
  <c r="AV68" i="1"/>
  <c r="F33" i="4"/>
  <c r="AZ69" i="1" s="1"/>
  <c r="AZ68" i="1"/>
  <c r="F35" i="2"/>
  <c r="BB67" i="1" s="1"/>
  <c r="F36" i="4"/>
  <c r="BC69" i="1" s="1"/>
  <c r="BB68" i="1"/>
  <c r="F36" i="2"/>
  <c r="BC67" i="1" s="1"/>
  <c r="F33" i="2"/>
  <c r="AZ67" i="1" s="1"/>
  <c r="F37" i="4"/>
  <c r="BD69" i="1" s="1"/>
  <c r="F37" i="2"/>
  <c r="BD67" i="1" s="1"/>
  <c r="F35" i="4"/>
  <c r="BB69" i="1" s="1"/>
  <c r="J33" i="4"/>
  <c r="AV69" i="1" s="1"/>
  <c r="BD68" i="1"/>
  <c r="BC68" i="1"/>
  <c r="J33" i="2"/>
  <c r="AV67" i="1" s="1"/>
  <c r="T120" i="4" l="1"/>
  <c r="R123" i="5"/>
  <c r="R121" i="5" s="1"/>
  <c r="P120" i="2"/>
  <c r="P119" i="2" s="1"/>
  <c r="AU67" i="1" s="1"/>
  <c r="F34" i="3"/>
  <c r="J34" i="3"/>
  <c r="BK100" i="3"/>
  <c r="J100" i="3" s="1"/>
  <c r="J70" i="3" s="1"/>
  <c r="R113" i="3"/>
  <c r="R99" i="3" s="1"/>
  <c r="P120" i="4"/>
  <c r="AU69" i="1" s="1"/>
  <c r="R120" i="2"/>
  <c r="R119" i="2" s="1"/>
  <c r="T113" i="3"/>
  <c r="T99" i="3" s="1"/>
  <c r="R120" i="4"/>
  <c r="P113" i="3"/>
  <c r="P99" i="3" s="1"/>
  <c r="AU68" i="1" s="1"/>
  <c r="BK123" i="5"/>
  <c r="J123" i="5"/>
  <c r="J98" i="5" s="1"/>
  <c r="J101" i="3"/>
  <c r="J71" i="3" s="1"/>
  <c r="BK113" i="3"/>
  <c r="J75" i="3" s="1"/>
  <c r="BK119" i="6"/>
  <c r="BK118" i="6"/>
  <c r="J118" i="6" s="1"/>
  <c r="J96" i="6" s="1"/>
  <c r="BK120" i="2"/>
  <c r="J120" i="2"/>
  <c r="J97" i="2" s="1"/>
  <c r="J124" i="5"/>
  <c r="J99" i="5" s="1"/>
  <c r="BK121" i="4"/>
  <c r="J121" i="4" s="1"/>
  <c r="J97" i="4" s="1"/>
  <c r="BK125" i="4"/>
  <c r="J99" i="4"/>
  <c r="BD66" i="1"/>
  <c r="W31" i="1" s="1"/>
  <c r="BB66" i="1"/>
  <c r="AX66" i="1" s="1"/>
  <c r="J34" i="2"/>
  <c r="AW67" i="1" s="1"/>
  <c r="AT67" i="1" s="1"/>
  <c r="F34" i="6"/>
  <c r="BA71" i="1" s="1"/>
  <c r="F34" i="2"/>
  <c r="BA67" i="1" s="1"/>
  <c r="BA68" i="1"/>
  <c r="J34" i="6"/>
  <c r="AW71" i="1" s="1"/>
  <c r="AT71" i="1" s="1"/>
  <c r="AZ66" i="1"/>
  <c r="W27" i="1" s="1"/>
  <c r="BC66" i="1"/>
  <c r="W30" i="1" s="1"/>
  <c r="F34" i="4"/>
  <c r="BA69" i="1" s="1"/>
  <c r="F34" i="5"/>
  <c r="BA70" i="1" s="1"/>
  <c r="J34" i="4"/>
  <c r="AW69" i="1" s="1"/>
  <c r="AT69" i="1" s="1"/>
  <c r="J34" i="5"/>
  <c r="AW70" i="1" s="1"/>
  <c r="AT70" i="1" s="1"/>
  <c r="AW68" i="1"/>
  <c r="AT68" i="1" s="1"/>
  <c r="BK99" i="3" l="1"/>
  <c r="J99" i="3" s="1"/>
  <c r="J119" i="6"/>
  <c r="J97" i="6" s="1"/>
  <c r="BK120" i="4"/>
  <c r="J120" i="4" s="1"/>
  <c r="J96" i="4" s="1"/>
  <c r="BK121" i="5"/>
  <c r="J121" i="5"/>
  <c r="J96" i="5" s="1"/>
  <c r="BK119" i="2"/>
  <c r="J119" i="2" s="1"/>
  <c r="J30" i="2" s="1"/>
  <c r="AG67" i="1" s="1"/>
  <c r="AN67" i="1" s="1"/>
  <c r="AU66" i="1"/>
  <c r="J30" i="6"/>
  <c r="AG71" i="1"/>
  <c r="AN71" i="1" s="1"/>
  <c r="BA66" i="1"/>
  <c r="AW66" i="1" s="1"/>
  <c r="AK28" i="1" s="1"/>
  <c r="AY66" i="1"/>
  <c r="W29" i="1"/>
  <c r="AV66" i="1"/>
  <c r="AK27" i="1" s="1"/>
  <c r="J30" i="3" l="1"/>
  <c r="J39" i="3" s="1"/>
  <c r="J69" i="3"/>
  <c r="J39" i="2"/>
  <c r="J96" i="2"/>
  <c r="J39" i="6"/>
  <c r="J30" i="5"/>
  <c r="AG70" i="1"/>
  <c r="AN70" i="1" s="1"/>
  <c r="J30" i="4"/>
  <c r="AG69" i="1" s="1"/>
  <c r="AN69" i="1" s="1"/>
  <c r="W28" i="1"/>
  <c r="AG68" i="1"/>
  <c r="AN68" i="1" s="1"/>
  <c r="AT66" i="1"/>
  <c r="J39" i="5" l="1"/>
  <c r="J39" i="4"/>
  <c r="AG66" i="1"/>
  <c r="AK24" i="1" s="1"/>
  <c r="AK33" i="1" s="1"/>
  <c r="AN66" i="1" l="1"/>
</calcChain>
</file>

<file path=xl/sharedStrings.xml><?xml version="1.0" encoding="utf-8"?>
<sst xmlns="http://schemas.openxmlformats.org/spreadsheetml/2006/main" count="2549" uniqueCount="604">
  <si>
    <t>Export Komplet</t>
  </si>
  <si>
    <t/>
  </si>
  <si>
    <t>2.0</t>
  </si>
  <si>
    <t>False</t>
  </si>
  <si>
    <t>{4fe13eeb-c041-4f88-9982-f28c5b13a928}</t>
  </si>
  <si>
    <t>&gt;&gt;  skryté stĺpce  &lt;&lt;</t>
  </si>
  <si>
    <t>0,001</t>
  </si>
  <si>
    <t>20</t>
  </si>
  <si>
    <t>v ---  nižšie sa nachádzajú doplnkové a pomocné údaje k zostavám  --- v</t>
  </si>
  <si>
    <t>Kód:</t>
  </si>
  <si>
    <t>20190530</t>
  </si>
  <si>
    <t>Stavba:</t>
  </si>
  <si>
    <t>Prestavba rodinného domu na hasičskú zbrojnicu_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</si>
  <si>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</si>
  <si>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</si>
  <si>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</si>
  <si>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</si>
  <si>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</si>
  <si>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</si>
  <si>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</si>
  <si>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</si>
  <si>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</si>
  <si>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</si>
  <si>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</si>
  <si>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</si>
  <si>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</si>
  <si>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</si>
  <si>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</si>
  <si>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</si>
  <si>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</si>
  <si>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</si>
  <si>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</si>
  <si>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</si>
  <si>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</si>
  <si>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</si>
  <si>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</si>
  <si>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</si>
  <si>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</si>
  <si>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</si>
  <si>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</si>
  <si>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</si>
  <si>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</si>
  <si>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</si>
  <si>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</si>
  <si>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</si>
  <si>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</si>
  <si>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</si>
  <si>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</si>
  <si>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</si>
  <si>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</si>
  <si>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</si>
  <si>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</si>
  <si>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</si>
  <si>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</si>
  <si>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</si>
  <si>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</si>
  <si>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</si>
  <si>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</si>
  <si>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</si>
  <si>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</si>
  <si>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</si>
  <si>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</si>
  <si>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</si>
  <si>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</si>
  <si>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</si>
  <si>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D</t>
  </si>
  <si>
    <t>0</t>
  </si>
  <si>
    <t>###NOIMPORT###</t>
  </si>
  <si>
    <t>IMPORT</t>
  </si>
  <si>
    <t>{00000000-0000-0000-0000-000000000000}</t>
  </si>
  <si>
    <t>/</t>
  </si>
  <si>
    <t>01</t>
  </si>
  <si>
    <t>Búracie práce</t>
  </si>
  <si>
    <t>STA</t>
  </si>
  <si>
    <t>1</t>
  </si>
  <si>
    <t>{a95ac2ae-0e95-49bb-a38e-fba96703a644}</t>
  </si>
  <si>
    <t>02</t>
  </si>
  <si>
    <t>Stavebná časť</t>
  </si>
  <si>
    <t>{d146bab5-57d6-4107-b013-553a588bfe12}</t>
  </si>
  <si>
    <t>03</t>
  </si>
  <si>
    <t>Elektroinštalácia</t>
  </si>
  <si>
    <t>{184a5630-5e67-4dc0-a19f-0b92092ec407}</t>
  </si>
  <si>
    <t>04</t>
  </si>
  <si>
    <t>Zdravotechnika</t>
  </si>
  <si>
    <t>{56216b34-bf7b-4213-ab1b-ce6a6af7cfe7}</t>
  </si>
  <si>
    <t>05</t>
  </si>
  <si>
    <t>Požiarne zabezpečenie stavby</t>
  </si>
  <si>
    <t>{958b77a9-fa45-46f7-b6ac-9196a5c46653}</t>
  </si>
  <si>
    <t>KRYCÍ LIST ROZPOČTU</t>
  </si>
  <si>
    <t>Objekt:</t>
  </si>
  <si>
    <t>01 - Búracie práce</t>
  </si>
  <si>
    <t>Kód dielu - Popis</t>
  </si>
  <si>
    <t>Cena celkom [EUR]</t>
  </si>
  <si>
    <t>-1</t>
  </si>
  <si>
    <t>HSV - Práce a dodávky HSV</t>
  </si>
  <si>
    <t xml:space="preserve">    3 - Zvislé a kompletné konštrukcie</t>
  </si>
  <si>
    <t xml:space="preserve">    9 - Ostatné konštrukcie a práce-búranie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</si>
  <si>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</si>
  <si>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</si>
  <si>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</si>
  <si>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</si>
  <si>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</si>
  <si>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</si>
  <si>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</si>
  <si>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</si>
  <si>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</si>
  <si>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</si>
  <si>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</si>
  <si>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</si>
  <si>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</si>
  <si>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</si>
  <si>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</si>
  <si>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</si>
  <si>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24</t>
  </si>
  <si>
    <t>K</t>
  </si>
  <si>
    <t>317121352</t>
  </si>
  <si>
    <t>Montáž prekladu zo železobetónových prefabrikátov do pripravených rýh svetl. otvoru nad 2400 mm</t>
  </si>
  <si>
    <t>ks</t>
  </si>
  <si>
    <t>4</t>
  </si>
  <si>
    <t>2</t>
  </si>
  <si>
    <t>2037802309</t>
  </si>
  <si>
    <t>25</t>
  </si>
  <si>
    <t>M</t>
  </si>
  <si>
    <t>134840000300</t>
  </si>
  <si>
    <t>Tyč oceľová prierezu U 180 mm, ozn. 11 373, podľa EN ISO S235JRG1</t>
  </si>
  <si>
    <t>t</t>
  </si>
  <si>
    <t>8</t>
  </si>
  <si>
    <t>-1752741715</t>
  </si>
  <si>
    <t>9</t>
  </si>
  <si>
    <t>Ostatné konštrukcie a práce-búranie</t>
  </si>
  <si>
    <t>23</t>
  </si>
  <si>
    <t>962032231</t>
  </si>
  <si>
    <t>Búranie muriva alebo vybúranie otvorov plochy nad 4 m2 nadzákladového z tehál pálených, vápenopieskových, cementových na maltu,  -1,90500t</t>
  </si>
  <si>
    <t>m3</t>
  </si>
  <si>
    <t>-220280970</t>
  </si>
  <si>
    <t>17</t>
  </si>
  <si>
    <t>979081111</t>
  </si>
  <si>
    <t>Odvoz sutiny a vybúraných hmôt na skládku do 1 km</t>
  </si>
  <si>
    <t>748692783</t>
  </si>
  <si>
    <t>18</t>
  </si>
  <si>
    <t>979082111</t>
  </si>
  <si>
    <t>Vnútrostavenisková doprava sutiny a vybúraných hmôt do 10 m</t>
  </si>
  <si>
    <t>1485502649</t>
  </si>
  <si>
    <t>19</t>
  </si>
  <si>
    <t>979089012</t>
  </si>
  <si>
    <t>Poplatok za skladovanie - betón, tehly, dlaždice (17 01 ), ostatné</t>
  </si>
  <si>
    <t>-531761128</t>
  </si>
  <si>
    <t>02 - Stavebná časť</t>
  </si>
  <si>
    <t xml:space="preserve">    6 - Úpravy povrchov, podlahy, osadenie</t>
  </si>
  <si>
    <t xml:space="preserve">    99 - Presun hmôt HSV</t>
  </si>
  <si>
    <t>PSV - Práce a dodávky PSV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</si>
  <si>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</si>
  <si>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</si>
  <si>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</si>
  <si>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781 - Obklady</t>
  </si>
  <si>
    <t>342273150</t>
  </si>
  <si>
    <t>Priečky z tvárnic PORFIX hr. 150 mm P2-500 hladkých, na MVC a lepidlo PORFIX (150x250x500)</t>
  </si>
  <si>
    <t>m2</t>
  </si>
  <si>
    <t>-1331495347</t>
  </si>
  <si>
    <t>6</t>
  </si>
  <si>
    <t>Úpravy povrchov, podlahy, osadenie</t>
  </si>
  <si>
    <t>612481119</t>
  </si>
  <si>
    <t>Potiahnutie  stien sklotextílnou mriežkou s celoplošným prilepením</t>
  </si>
  <si>
    <t>1454524468</t>
  </si>
  <si>
    <t>5</t>
  </si>
  <si>
    <t>622422521</t>
  </si>
  <si>
    <t>Oprava  omietok vápenných a vápenocem. stupeň členitosti Ia II -50% štukových</t>
  </si>
  <si>
    <t>466021499</t>
  </si>
  <si>
    <t>631312661</t>
  </si>
  <si>
    <t>Mazanina z betónu prostého (m3) tr. C 20/25 hr.nad 50 do 80 mm</t>
  </si>
  <si>
    <t>1699138435</t>
  </si>
  <si>
    <t>12</t>
  </si>
  <si>
    <t>642942111</t>
  </si>
  <si>
    <t>Osadenie oceľovej dverovej zárubne alebo rámu, plochy otvoru do 2,5 m2</t>
  </si>
  <si>
    <t>-348215051</t>
  </si>
  <si>
    <t>13</t>
  </si>
  <si>
    <t>553310001700</t>
  </si>
  <si>
    <t>Zárubňa kovová šxv 300-1195x500-1970 a 2100 mm, jednodielna zamurovacia</t>
  </si>
  <si>
    <t>1857752654</t>
  </si>
  <si>
    <t>53</t>
  </si>
  <si>
    <t>941955002</t>
  </si>
  <si>
    <t>Lešenie ľahké pracovné pomocné s výškou lešeňovej podlahy nad 1,20 do 1,90 m</t>
  </si>
  <si>
    <t>1176961462</t>
  </si>
  <si>
    <t>99</t>
  </si>
  <si>
    <t>Presun hmôt HSV</t>
  </si>
  <si>
    <t>52</t>
  </si>
  <si>
    <t>999281111</t>
  </si>
  <si>
    <t>Presun hmôt pre opravy a údržbu objektov vrátane vonkajších plášťov výšky do 25 m</t>
  </si>
  <si>
    <t>-1140285079</t>
  </si>
  <si>
    <t>PSV</t>
  </si>
  <si>
    <t>Práce a dodávky PSV</t>
  </si>
  <si>
    <t>766</t>
  </si>
  <si>
    <t>Konštrukcie stolárske</t>
  </si>
  <si>
    <t>766621400</t>
  </si>
  <si>
    <t>Montáž okien plastových s hydroizolačnými ISO páskami (exteriérová a interiérová)</t>
  </si>
  <si>
    <t>m</t>
  </si>
  <si>
    <t>16</t>
  </si>
  <si>
    <t>-1071057370</t>
  </si>
  <si>
    <t>283290006100</t>
  </si>
  <si>
    <t>Tesniaca fólia CX exteriér, š. 290 mm, dĺ. 30 m, pre tesnenie pripájacej škáry okenného rámu a muriva, polymér, ALLMEDIA</t>
  </si>
  <si>
    <t>32</t>
  </si>
  <si>
    <t>229467661</t>
  </si>
  <si>
    <t>611410000100</t>
  </si>
  <si>
    <t>Plastové okno jednokrídlové OS, vxš 600x500 mm, izolačné dvojsklo</t>
  </si>
  <si>
    <t>1640687366</t>
  </si>
  <si>
    <t>21</t>
  </si>
  <si>
    <t>611410002501</t>
  </si>
  <si>
    <t>Plastové okno jednokrídlové OS, vxš 1150x850 mm, izolačné dvojsklo</t>
  </si>
  <si>
    <t>-1037298607</t>
  </si>
  <si>
    <t>22</t>
  </si>
  <si>
    <t>611410001801</t>
  </si>
  <si>
    <t>Plastové okno jednokrídlové OS, vxš 1000x950 mm, izolačné dvojsklo</t>
  </si>
  <si>
    <t>1952992218</t>
  </si>
  <si>
    <t>611410004201</t>
  </si>
  <si>
    <t>Plastové okno dvojkrídlové OS+O, vxš 1500x1500 mm, izolačné dvojsklol</t>
  </si>
  <si>
    <t>1153285055</t>
  </si>
  <si>
    <t>611410005000</t>
  </si>
  <si>
    <t>Plastové okno dvojkrídlové OS+O, vxš 1600x1800 mm, izolačné dvojsklo</t>
  </si>
  <si>
    <t>677829169</t>
  </si>
  <si>
    <t>611410005101</t>
  </si>
  <si>
    <t>Plastové okno dvojkrídlové OS+O, vxš 1500x2050 mm, izolačné dvojsklo</t>
  </si>
  <si>
    <t>1166893673</t>
  </si>
  <si>
    <t>283290006200</t>
  </si>
  <si>
    <t>Tesniaca fólia CX interiér, š. 70 mm, dĺ. 30 m, pre tesnenie pripájacej škáry okenného rámu a muriva, polymér, ALLMEDIA</t>
  </si>
  <si>
    <t>-217597949</t>
  </si>
  <si>
    <t>36</t>
  </si>
  <si>
    <t>766641161</t>
  </si>
  <si>
    <t>Montáž dverí plastových, vchodových, 1 m obvodu dverí</t>
  </si>
  <si>
    <t>-1133101436</t>
  </si>
  <si>
    <t>37</t>
  </si>
  <si>
    <t>611670001000</t>
  </si>
  <si>
    <t>Plastové dvere , plné</t>
  </si>
  <si>
    <t>1694901376</t>
  </si>
  <si>
    <t>14</t>
  </si>
  <si>
    <t>766662112</t>
  </si>
  <si>
    <t>Montáž dverového krídla otočného jednokrídlového poldrážkového, do existujúcej zárubne, vrátane kovania</t>
  </si>
  <si>
    <t>894952064</t>
  </si>
  <si>
    <t>15</t>
  </si>
  <si>
    <t>549150000600</t>
  </si>
  <si>
    <t>Kľučka dverová 2x, 2x rozeta BB, FAB, nehrdzavejúca oceľ, povrch nerez brúsený, SAPELI</t>
  </si>
  <si>
    <t>1274117106</t>
  </si>
  <si>
    <t>611610000400</t>
  </si>
  <si>
    <t>Dvere vnútorné jednokrídlové, šírka 600-900 mm, výplň papierová voština, povrch fólia M10, plné, SAPELI</t>
  </si>
  <si>
    <t>-1922327972</t>
  </si>
  <si>
    <t>30</t>
  </si>
  <si>
    <t>766694141</t>
  </si>
  <si>
    <t>Montáž parapetnej dosky plastovej šírky do 300 mm, dĺžky do 1000 mm</t>
  </si>
  <si>
    <t>-725727483</t>
  </si>
  <si>
    <t>31</t>
  </si>
  <si>
    <t>611560000400</t>
  </si>
  <si>
    <t>Parapetná doska plastová, šírka 300 mm, komôrková vnútorná, zlatý dub, mramor, mahagon, svetlý buk, orech, WINK TRADE</t>
  </si>
  <si>
    <t>1951807238</t>
  </si>
  <si>
    <t>766694142</t>
  </si>
  <si>
    <t>Montáž parapetnej dosky plastovej šírky do 300 mm, dĺžky 1000-1600 mm</t>
  </si>
  <si>
    <t>-1130113654</t>
  </si>
  <si>
    <t>33</t>
  </si>
  <si>
    <t>-2076726727</t>
  </si>
  <si>
    <t>34</t>
  </si>
  <si>
    <t>766694143</t>
  </si>
  <si>
    <t>Montáž parapetnej dosky plastovej šírky do 300 mm, dĺžky 1600-2600 mm</t>
  </si>
  <si>
    <t>1209248201</t>
  </si>
  <si>
    <t>35</t>
  </si>
  <si>
    <t>2020244077</t>
  </si>
  <si>
    <t>58</t>
  </si>
  <si>
    <t>998766101</t>
  </si>
  <si>
    <t>Presun hmot pre konštrukcie stolárske v objektoch výšky do 6 m</t>
  </si>
  <si>
    <t>165211271</t>
  </si>
  <si>
    <t>767</t>
  </si>
  <si>
    <t>Konštrukcie doplnkové kovové</t>
  </si>
  <si>
    <t>26</t>
  </si>
  <si>
    <t>767653220</t>
  </si>
  <si>
    <t>Montáž vrát posuvných, osadzovaných do oceľov. zárubne z dielov,s plochou nad 6 do 9 m2</t>
  </si>
  <si>
    <t>1722352851</t>
  </si>
  <si>
    <t>27</t>
  </si>
  <si>
    <t>553410046502</t>
  </si>
  <si>
    <t>Vráta garážové RES X vxš 3000x3000 mm vodorovne rebrované resp. kazetové</t>
  </si>
  <si>
    <t>-1778371656</t>
  </si>
  <si>
    <t>59</t>
  </si>
  <si>
    <t>998767101</t>
  </si>
  <si>
    <t>Presun hmôt pre kovové stavebné doplnkové konštrukcie v objektoch výšky do 6 m</t>
  </si>
  <si>
    <t>1069140352</t>
  </si>
  <si>
    <t>771</t>
  </si>
  <si>
    <t>Podlahy z dlaždíc</t>
  </si>
  <si>
    <t>10</t>
  </si>
  <si>
    <t>771541120</t>
  </si>
  <si>
    <t>Montáž podláh z dlaždíc gres kladených do tmelu veľ. 300 x 600 mm</t>
  </si>
  <si>
    <t>198687274</t>
  </si>
  <si>
    <t>11</t>
  </si>
  <si>
    <t>597740002500</t>
  </si>
  <si>
    <t>Dlaždice keramické lxvxhr 298x298x8 mm</t>
  </si>
  <si>
    <t>1876051496</t>
  </si>
  <si>
    <t>60</t>
  </si>
  <si>
    <t>998771101</t>
  </si>
  <si>
    <t>Presun hmôt pre podlahy z dlaždíc v objektoch výšky do 6m</t>
  </si>
  <si>
    <t>458930115</t>
  </si>
  <si>
    <t>781</t>
  </si>
  <si>
    <t>Obklady</t>
  </si>
  <si>
    <t>781445017</t>
  </si>
  <si>
    <t>Montáž obkladov vnútor. stien z obkladačiek kladených do tmelu veľ. 300x200 mm</t>
  </si>
  <si>
    <t>-872200574</t>
  </si>
  <si>
    <t>597640000700</t>
  </si>
  <si>
    <t>Obkladačky keramické glazované jednofarebné hladké lxv 300x200x14 mm</t>
  </si>
  <si>
    <t>-1870679793</t>
  </si>
  <si>
    <t>61</t>
  </si>
  <si>
    <t>998781101</t>
  </si>
  <si>
    <t>Presun hmôt pre obklady keramické v objektoch výšky do 6 m</t>
  </si>
  <si>
    <t>-1134837223</t>
  </si>
  <si>
    <t>03 - Elektroinštalácia</t>
  </si>
  <si>
    <t>Revúca</t>
  </si>
  <si>
    <t xml:space="preserve">    725 - Zdravotechnika - zariaďovacie predmety</t>
  </si>
  <si>
    <t>M - Práce a dodávky M</t>
  </si>
  <si>
    <t xml:space="preserve">    21-M - Elektromontáže</t>
  </si>
  <si>
    <t>725</t>
  </si>
  <si>
    <t>Zdravotechnika - zariaďovacie predmety</t>
  </si>
  <si>
    <t>169</t>
  </si>
  <si>
    <t>725539150</t>
  </si>
  <si>
    <t>Montáž elektrického zásobníka prietokového</t>
  </si>
  <si>
    <t>súb.</t>
  </si>
  <si>
    <t>-378477538</t>
  </si>
  <si>
    <t>170</t>
  </si>
  <si>
    <t>541310000200</t>
  </si>
  <si>
    <t>Elektrický prietokový ohrievač EO 5 N beztlakový malolitrážny s batériou, inštalácia pod umývadlo, objem 5 l, TATRAMAT</t>
  </si>
  <si>
    <t>1709325401</t>
  </si>
  <si>
    <t>Práce a dodávky M</t>
  </si>
  <si>
    <t>21-M</t>
  </si>
  <si>
    <t>Elektromontáže</t>
  </si>
  <si>
    <t>210010301</t>
  </si>
  <si>
    <t>Škatuľa prístrojová bez zapojenia (1901, KP 68, KZ 3)</t>
  </si>
  <si>
    <t>64</t>
  </si>
  <si>
    <t>-836033554</t>
  </si>
  <si>
    <t>3450906510</t>
  </si>
  <si>
    <t>Krabica  KU 68-1901</t>
  </si>
  <si>
    <t>128</t>
  </si>
  <si>
    <t>1738893790</t>
  </si>
  <si>
    <t>136</t>
  </si>
  <si>
    <t>210010313</t>
  </si>
  <si>
    <t>Krabica (KO 125) odbočná s viečkom, bez zapojenia, štvorcová</t>
  </si>
  <si>
    <t>-2020932610</t>
  </si>
  <si>
    <t>137</t>
  </si>
  <si>
    <t>3450913000</t>
  </si>
  <si>
    <t>Krabica  KO-125</t>
  </si>
  <si>
    <t>1235540323</t>
  </si>
  <si>
    <t>210010321</t>
  </si>
  <si>
    <t>Škatuľa odbočná s viečkom, svorkovnicou vrátane zapojenia (1903, KR 68) kruhová</t>
  </si>
  <si>
    <t>-541377767</t>
  </si>
  <si>
    <t>3450907510</t>
  </si>
  <si>
    <t>Krabica  KU 68-1903</t>
  </si>
  <si>
    <t>-1873067411</t>
  </si>
  <si>
    <t>210020952</t>
  </si>
  <si>
    <t>Výstražná a označovacia tabuľka včítane montáže, z polystyrénu,form.A2 - A5</t>
  </si>
  <si>
    <t>541282108</t>
  </si>
  <si>
    <t>5482302200</t>
  </si>
  <si>
    <t>Tabuľka výstražná dvojfarebná 21x15</t>
  </si>
  <si>
    <t>2004961258</t>
  </si>
  <si>
    <t>210040701</t>
  </si>
  <si>
    <t xml:space="preserve">Murárske práce Vysekanie, zamurovanie a začistenie drážka pre rúrku alebo kábel do D 29 mm </t>
  </si>
  <si>
    <t>1672310164</t>
  </si>
  <si>
    <t>210040702</t>
  </si>
  <si>
    <t xml:space="preserve">Murárske práce Vysekanie, zamurovanie a začistenie rážka pre rúrku alebo kábel do D 48 mm </t>
  </si>
  <si>
    <t>1711245852</t>
  </si>
  <si>
    <t>210100252</t>
  </si>
  <si>
    <t>Ukončenie celoplastových káblov zmrašť. záklopkou alebo páskou do 4 x 25 mm2</t>
  </si>
  <si>
    <t>1594069492</t>
  </si>
  <si>
    <t>2830127500</t>
  </si>
  <si>
    <t>Zmršťovacie bužírky čierne 6,4-3,2 mm  typ:  ZS064</t>
  </si>
  <si>
    <t>950850309</t>
  </si>
  <si>
    <t>210110041</t>
  </si>
  <si>
    <t>Spínač polozapustený a zapustený vrátane zapojenia jednopólový - radenie 1</t>
  </si>
  <si>
    <t>-338227645</t>
  </si>
  <si>
    <t>29</t>
  </si>
  <si>
    <t>3450203660</t>
  </si>
  <si>
    <t>Kryt kolísky, radenie 1,6,7,1/0    3558A-A651 B    biely</t>
  </si>
  <si>
    <t>-1447743678</t>
  </si>
  <si>
    <t>28</t>
  </si>
  <si>
    <t>3450202870</t>
  </si>
  <si>
    <t>Prístroj spínača    3558-A01340    1,1So</t>
  </si>
  <si>
    <t>-520480963</t>
  </si>
  <si>
    <t>3450201280</t>
  </si>
  <si>
    <t>Spínač 1    3553-01289 B2    matný biely</t>
  </si>
  <si>
    <t>704400183</t>
  </si>
  <si>
    <t>210110043</t>
  </si>
  <si>
    <t xml:space="preserve">Spínač polozapustený a zapustený vrátane zapojenia sériový prep.stried. - radenie 5 </t>
  </si>
  <si>
    <t>-1786671998</t>
  </si>
  <si>
    <t>3450202940</t>
  </si>
  <si>
    <t>Prístroj prepínača    3558-A51340    6+1</t>
  </si>
  <si>
    <t>-826082164</t>
  </si>
  <si>
    <t>3450204730</t>
  </si>
  <si>
    <t>Kryt kolísky delený    3558C-A652 B1    lesklý biely</t>
  </si>
  <si>
    <t>-1886248087</t>
  </si>
  <si>
    <t>3450204890</t>
  </si>
  <si>
    <t>Jednorámček    3901A-B10 B    biely</t>
  </si>
  <si>
    <t>-1488502452</t>
  </si>
  <si>
    <t>210110045</t>
  </si>
  <si>
    <t>Spínač polozapustený a zapustený vrátane zapojenia stried.prep.- radenie 6</t>
  </si>
  <si>
    <t>-1454657266</t>
  </si>
  <si>
    <t>3450204680</t>
  </si>
  <si>
    <t>Kryt kolísky    3558C-A651 B1    lesklý biely</t>
  </si>
  <si>
    <t>-506981974</t>
  </si>
  <si>
    <t>1050414717</t>
  </si>
  <si>
    <t>3450201530</t>
  </si>
  <si>
    <t>Prepínač 6    3553-06289 B2    matný biely</t>
  </si>
  <si>
    <t>-1282883163</t>
  </si>
  <si>
    <t>38</t>
  </si>
  <si>
    <t>210111011</t>
  </si>
  <si>
    <t>Domová zásuvka polozapustená alebo zapustená vrátane zapojenia 10/16 A 250 V 2P + Z</t>
  </si>
  <si>
    <t>894564808</t>
  </si>
  <si>
    <t>39</t>
  </si>
  <si>
    <t>3450317700</t>
  </si>
  <si>
    <t>Zásuvka 4FN 15037 BM jednoduchá</t>
  </si>
  <si>
    <t>33335672</t>
  </si>
  <si>
    <t>40</t>
  </si>
  <si>
    <t>210111103</t>
  </si>
  <si>
    <t>Priemyslová zásuvka CEE 220 V, 380 V, 500 V, vrátane zapojenia, typ CZ 1643, 1645, H, S, Z 3P + Z</t>
  </si>
  <si>
    <t>1763355916</t>
  </si>
  <si>
    <t>41</t>
  </si>
  <si>
    <t>3450337600</t>
  </si>
  <si>
    <t>Zásuvka CZ  1643</t>
  </si>
  <si>
    <t>1531641583</t>
  </si>
  <si>
    <t>42</t>
  </si>
  <si>
    <t>210190001</t>
  </si>
  <si>
    <t>Montáž oceľolechovej rozvodnice do váhy 20 kg</t>
  </si>
  <si>
    <t>-444312193</t>
  </si>
  <si>
    <t>44</t>
  </si>
  <si>
    <t>3570100200-1</t>
  </si>
  <si>
    <t>FG-Rozvádzač RH</t>
  </si>
  <si>
    <t>1165857127</t>
  </si>
  <si>
    <t>47</t>
  </si>
  <si>
    <t>210200033</t>
  </si>
  <si>
    <t xml:space="preserve">Svietidlo žiarovkové nástenné </t>
  </si>
  <si>
    <t>-76457345</t>
  </si>
  <si>
    <t>48</t>
  </si>
  <si>
    <t>3480012670</t>
  </si>
  <si>
    <t>Svietidlo  nástenné 1x60W so zabudovaným pohybovým senzorom</t>
  </si>
  <si>
    <t>3661024</t>
  </si>
  <si>
    <t>118</t>
  </si>
  <si>
    <t>210201040</t>
  </si>
  <si>
    <t>Svietidlo žiarivkové -  65 W</t>
  </si>
  <si>
    <t>939618334</t>
  </si>
  <si>
    <t>120</t>
  </si>
  <si>
    <t>3480131600</t>
  </si>
  <si>
    <t>Svietidlo stropné 65W</t>
  </si>
  <si>
    <t>2088831585</t>
  </si>
  <si>
    <t>66</t>
  </si>
  <si>
    <t>210220451</t>
  </si>
  <si>
    <t>Ochranné pospájanie v práčovniach, kúpeľniach, voľne ulož.,alebo v omietke Cu 4-16mm2</t>
  </si>
  <si>
    <t>-249789634</t>
  </si>
  <si>
    <t>67</t>
  </si>
  <si>
    <t>3410402700</t>
  </si>
  <si>
    <t>Vodič medený CY 04   žltozelený</t>
  </si>
  <si>
    <t>-1074701949</t>
  </si>
  <si>
    <t>68</t>
  </si>
  <si>
    <t>179120202</t>
  </si>
  <si>
    <t>69</t>
  </si>
  <si>
    <t>3410404700</t>
  </si>
  <si>
    <t>Vodič medený CY 16   žltozelený</t>
  </si>
  <si>
    <t>701546272</t>
  </si>
  <si>
    <t>75</t>
  </si>
  <si>
    <t>210800105</t>
  </si>
  <si>
    <t>Kábel uložený pod omietkou CYKY 3 x 1, 5</t>
  </si>
  <si>
    <t>426972852</t>
  </si>
  <si>
    <t>76</t>
  </si>
  <si>
    <t>3410106300</t>
  </si>
  <si>
    <t>Kábel silový medený CYKY  J 3x01,5</t>
  </si>
  <si>
    <t>297025575</t>
  </si>
  <si>
    <t>77</t>
  </si>
  <si>
    <t>210800106</t>
  </si>
  <si>
    <t>Kábel uložený pod omietkou CYKY 3 x 2, 5</t>
  </si>
  <si>
    <t>-1451096313</t>
  </si>
  <si>
    <t>78</t>
  </si>
  <si>
    <t>3410106500</t>
  </si>
  <si>
    <t>Kábel silový medený CYKY J 3x02,5</t>
  </si>
  <si>
    <t>-339685334</t>
  </si>
  <si>
    <t>165</t>
  </si>
  <si>
    <t>210800121</t>
  </si>
  <si>
    <t>Kábel medený uložený voľne CYKY 450/750 V 5x4</t>
  </si>
  <si>
    <t>871169355</t>
  </si>
  <si>
    <t>166</t>
  </si>
  <si>
    <t>341110002100</t>
  </si>
  <si>
    <t>Kábel medený CYKY 5x4 mm2</t>
  </si>
  <si>
    <t>-710263846</t>
  </si>
  <si>
    <t>04 - Zdravotechnika</t>
  </si>
  <si>
    <t>1263</t>
  </si>
  <si>
    <t>p.č. 229/1,229/2, k.ú. Muránska Dlhá Lúka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</si>
  <si>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</si>
  <si>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</si>
  <si>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</si>
  <si>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>721</t>
  </si>
  <si>
    <t>Zdravotech. vnútorná kanalizácia</t>
  </si>
  <si>
    <t>721171107</t>
  </si>
  <si>
    <t>Potrubie z novodurových rúr TPD 5-177-67 odpadové hrdlové D 75x1, 8</t>
  </si>
  <si>
    <t>-406406002</t>
  </si>
  <si>
    <t>721171309</t>
  </si>
  <si>
    <t>Potrubie z rúr PE-HD GEBERIT  125/4, 9 ležaté v zemi</t>
  </si>
  <si>
    <t>-1120509965</t>
  </si>
  <si>
    <t>721173205</t>
  </si>
  <si>
    <t>Potrubie z novodurových rúr TPD 5-177-67 pripájacie D 50x1, 8</t>
  </si>
  <si>
    <t>1775106478</t>
  </si>
  <si>
    <t>721194105</t>
  </si>
  <si>
    <t>Zriadenie prípojky na potrubí vyvedenie a upevnenie odpadových výpustiek D 50x1, 8</t>
  </si>
  <si>
    <t>-156153697</t>
  </si>
  <si>
    <t>721194109</t>
  </si>
  <si>
    <t>Zriadenie prípojky na potrubí vyvedenie a upevnenie odpadových výpustiek D 110x2, 3</t>
  </si>
  <si>
    <t>-1315898301</t>
  </si>
  <si>
    <t>721213003</t>
  </si>
  <si>
    <t>Montáž podlahového vpustu s vodorovným odtokom a integrovaným vztlakovým uzáverom DN 50</t>
  </si>
  <si>
    <t>-2110195658</t>
  </si>
  <si>
    <t>286630021600</t>
  </si>
  <si>
    <t>Sprchový vpust "Primus-Drain" HL540, DN 50, (0,8 l/s), s izolačnou súpravou a 3 upevňovacími nožičkami, PP/nerez</t>
  </si>
  <si>
    <t>-2037030645</t>
  </si>
  <si>
    <t>721221101</t>
  </si>
  <si>
    <t>Zápachová uzávierka umývadlová DN 30, 40 HUL 132/30, 40</t>
  </si>
  <si>
    <t>-1824213169</t>
  </si>
  <si>
    <t>721290112</t>
  </si>
  <si>
    <t>Ostatné - skúška tesnosti kanalizácie v objektoch vodou DN 150 alebo DN 200</t>
  </si>
  <si>
    <t>1636713037</t>
  </si>
  <si>
    <t>998721101</t>
  </si>
  <si>
    <t>Presun hmôt pre vnútornú kanalizáciu v objektoch výšky do 6 m</t>
  </si>
  <si>
    <t>148893671</t>
  </si>
  <si>
    <t>722</t>
  </si>
  <si>
    <t>Zdravotechnika - vnútorný vodovod</t>
  </si>
  <si>
    <t>722172100</t>
  </si>
  <si>
    <t>Potrubie z plastických rúr PP-R D20/1.9 - PN10, polyfúznym zváraním</t>
  </si>
  <si>
    <t>-1928021502</t>
  </si>
  <si>
    <t>722172101</t>
  </si>
  <si>
    <t>Potrubie z plastických rúr PP-R D25/2.3 - PN10, polyfúznym zváraním</t>
  </si>
  <si>
    <t>1918585839</t>
  </si>
  <si>
    <t>722190401</t>
  </si>
  <si>
    <t>Vyvedenie a upevnenie výpustky DN 15</t>
  </si>
  <si>
    <t>1927169209</t>
  </si>
  <si>
    <t>722220111</t>
  </si>
  <si>
    <t>Montáž armatúry závitovej s jedným závitom, nástenka pre výtokový ventil G 1/2</t>
  </si>
  <si>
    <t>-1516474314</t>
  </si>
  <si>
    <t>722220121</t>
  </si>
  <si>
    <t>Montáž armatúry závitovej s jedným závitom, nástenka pre batériu G 1/2</t>
  </si>
  <si>
    <t>pár</t>
  </si>
  <si>
    <t>-1563427780</t>
  </si>
  <si>
    <t>998722101</t>
  </si>
  <si>
    <t>Presun hmôt pre vnútorný vodovod v objektoch výšky do 6 m</t>
  </si>
  <si>
    <t>-341972428</t>
  </si>
  <si>
    <t>Zdravotechnika - zariaď. predmety</t>
  </si>
  <si>
    <t>725119307</t>
  </si>
  <si>
    <t>Montáž záchodovej misy kombinovanej s použitím silikonového tmelu</t>
  </si>
  <si>
    <t>súb</t>
  </si>
  <si>
    <t>249251577</t>
  </si>
  <si>
    <t>6423001100</t>
  </si>
  <si>
    <t>WC kombi 32194 biele I.A vonkajší šikmý odpad vrátane sedátka</t>
  </si>
  <si>
    <t>-1256472164</t>
  </si>
  <si>
    <t>725219201</t>
  </si>
  <si>
    <t>Montáž umývadla bez výtokovej armatúry z bieleho diturvitu so zápachovou uzávierkou na konzoly</t>
  </si>
  <si>
    <t>1879127936</t>
  </si>
  <si>
    <t>6421443900</t>
  </si>
  <si>
    <t>Umývadlo biele s mierne zvýšenou zadnou stenou 600x465x265</t>
  </si>
  <si>
    <t>409285149</t>
  </si>
  <si>
    <t>725291112</t>
  </si>
  <si>
    <t>Montáž doplnkov zariadení kúpeľní a záchodov, záchodová doska</t>
  </si>
  <si>
    <t>-747387663</t>
  </si>
  <si>
    <t>554330000400</t>
  </si>
  <si>
    <t>Záchodové sedadlo s poklopom LYRA PLUS, rozmer 355x425x50 mm, duroplast s antibakteriálnou úpravou, biela, JIKA</t>
  </si>
  <si>
    <t>198881092</t>
  </si>
  <si>
    <t>725333360</t>
  </si>
  <si>
    <t>Montáž výlevky keramickej voľne stojacej bez výtokovej armatúry</t>
  </si>
  <si>
    <t>-1265038545</t>
  </si>
  <si>
    <t>642710000200</t>
  </si>
  <si>
    <t>Výlevka stojatá keramická MIRA, rozmer 425x500x450 mm, plastová mreža, JIKA</t>
  </si>
  <si>
    <t>724075463</t>
  </si>
  <si>
    <t>725819201</t>
  </si>
  <si>
    <t>Montáž ventilu nástenného G 1/2</t>
  </si>
  <si>
    <t>-443180724</t>
  </si>
  <si>
    <t>5514100500</t>
  </si>
  <si>
    <t>Rohový mosadzný T 66 A 1/2" s vrškom T 13</t>
  </si>
  <si>
    <t>136255762</t>
  </si>
  <si>
    <t>725829301</t>
  </si>
  <si>
    <t>Montáž batérie umývadlovej a drezovej stojankovej s mechanickým ovládaním G 1/2</t>
  </si>
  <si>
    <t>-355487480</t>
  </si>
  <si>
    <t>5514663260</t>
  </si>
  <si>
    <t>Výtokové armatúry drezová/umývadlová batéria stojánková-chróm s mechanickým ovládaním odp. ventilu</t>
  </si>
  <si>
    <t>-388288006</t>
  </si>
  <si>
    <t>725849201</t>
  </si>
  <si>
    <t>Montáž batérie sprchovej nástennej pákovej, klasickej</t>
  </si>
  <si>
    <t>-1008987568</t>
  </si>
  <si>
    <t>551450002600</t>
  </si>
  <si>
    <t>Batéria sprchová nástenná páková , rozteč 150 mm, bez sprchovej súpravy, chróm</t>
  </si>
  <si>
    <t>-1914017050</t>
  </si>
  <si>
    <t>551450003300</t>
  </si>
  <si>
    <t>Teleskopický sprchový stĺp s nástennou batériou s prepínačom Lyra, 700x400x150 mm, výškové nastavenie 400 mm, JIKA</t>
  </si>
  <si>
    <t>2105228708</t>
  </si>
  <si>
    <t>998725101</t>
  </si>
  <si>
    <t>Presun hmôt pre zariaďovacie predmety v objektoch výšky do 6 m</t>
  </si>
  <si>
    <t>-1011713826</t>
  </si>
  <si>
    <t>05 - Požiarne zabezpečenie stavby</t>
  </si>
  <si>
    <t>767995102</t>
  </si>
  <si>
    <t>Montáž ostatných atypických kovových stavebných doplnkových konštrukcií nad 5 do 10 kg</t>
  </si>
  <si>
    <t>-241255823</t>
  </si>
  <si>
    <t>5539610401</t>
  </si>
  <si>
    <t>Hasiaci prístroj ABC6kg</t>
  </si>
  <si>
    <t>-2036751285</t>
  </si>
  <si>
    <t>Objednávateľ: Obec Chyžné</t>
  </si>
  <si>
    <t>REKAPITULÁCIA VÝKAZU VÝMER</t>
  </si>
  <si>
    <t>Náklady z výkazu výmer</t>
  </si>
  <si>
    <t>VÝKAZ VÝMER</t>
  </si>
  <si>
    <t>REKAPITULÁCIA VÝKAZOV VÝMER</t>
  </si>
  <si>
    <t>Náklady výkazov výmer</t>
  </si>
  <si>
    <t xml:space="preserve">Miesto: </t>
  </si>
  <si>
    <t>Miesto: parc. č. 83,84 k. ú. Chyžné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</si>
</sst>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167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29" fillId="0" borderId="19" xfId="0" applyFont="1" applyBorder="1" applyAlignment="1">
      <alignment horizontal="left" vertical="center"/>
    </xf>
    <xf numFmtId="0" fontId="29" fillId="0" borderId="20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right" vertical="center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73"/>
  <sheetViews>
    <sheetView showGridLines="0" tabSelected="1" workbookViewId="0">
      <selection activeCell="AC14" sqref="AC1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5.33203125" style="1" customWidth="1"/>
    <col min="5" max="10" width="2.6640625" style="1" customWidth="1"/>
    <col min="11" max="11" width="12.33203125" style="1" customWidth="1"/>
    <col min="12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67" t="s">
        <v>5</v>
      </c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600</v>
      </c>
      <c r="AR4" s="17"/>
      <c r="AS4" s="19" t="s">
        <v>8</v>
      </c>
      <c r="BS4" s="14" t="s">
        <v>6</v>
      </c>
    </row>
    <row r="5" spans="1:74" s="1" customFormat="1" ht="12" customHeight="1">
      <c r="B5" s="17"/>
      <c r="D5" s="20" t="s">
        <v>9</v>
      </c>
      <c r="K5" s="176" t="s">
        <v>10</v>
      </c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R5" s="17"/>
      <c r="BS5" s="14" t="s">
        <v>6</v>
      </c>
    </row>
    <row r="6" spans="1:74" s="1" customFormat="1" ht="36.950000000000003" customHeight="1">
      <c r="B6" s="17"/>
      <c r="D6" s="22" t="s">
        <v>11</v>
      </c>
      <c r="K6" s="177" t="s">
        <v>12</v>
      </c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R6" s="17"/>
      <c r="BS6" s="14" t="s">
        <v>6</v>
      </c>
    </row>
    <row r="7" spans="1:74" s="1" customFormat="1" ht="12" customHeight="1">
      <c r="B7" s="17"/>
      <c r="D7" s="23" t="s">
        <v>602</v>
      </c>
      <c r="K7" s="21" t="s">
        <v>16</v>
      </c>
      <c r="AK7" s="23" t="s">
        <v>17</v>
      </c>
      <c r="AN7" s="21"/>
      <c r="AR7" s="17"/>
      <c r="BS7" s="14" t="s">
        <v>6</v>
      </c>
    </row>
    <row r="8" spans="1:74" s="1" customFormat="1" ht="14.45" customHeight="1">
      <c r="B8" s="17"/>
      <c r="AR8" s="17"/>
      <c r="BS8" s="14" t="s">
        <v>6</v>
      </c>
    </row>
    <row r="9" spans="1:74" s="1" customFormat="1" ht="12" customHeight="1">
      <c r="B9" s="17"/>
      <c r="D9" s="23" t="s">
        <v>596</v>
      </c>
      <c r="AK9" s="23"/>
      <c r="AN9" s="21" t="s">
        <v>1</v>
      </c>
      <c r="AR9" s="17"/>
      <c r="BS9" s="14" t="s">
        <v>6</v>
      </c>
    </row>
    <row r="10" spans="1:74" s="1" customFormat="1" ht="18.399999999999999" customHeight="1">
      <c r="B10" s="17"/>
      <c r="E10" s="21" t="s">
        <v>16</v>
      </c>
      <c r="AK10" s="23"/>
      <c r="AN10" s="21" t="s">
        <v>1</v>
      </c>
      <c r="AR10" s="17"/>
      <c r="BS10" s="14" t="s">
        <v>6</v>
      </c>
    </row>
    <row r="11" spans="1:74" s="1" customFormat="1" ht="6.95" customHeight="1">
      <c r="B11" s="17"/>
      <c r="AR11" s="17"/>
      <c r="BS11" s="14" t="s">
        <v>6</v>
      </c>
    </row>
    <row r="12" spans="1:74" s="1" customFormat="1" ht="12" customHeight="1">
      <c r="B12" s="17"/>
      <c r="D12" s="23" t="s">
        <v>21</v>
      </c>
      <c r="AK12" s="23"/>
      <c r="AN12" s="21" t="s">
        <v>1</v>
      </c>
      <c r="AR12" s="17"/>
      <c r="BS12" s="14" t="s">
        <v>6</v>
      </c>
    </row>
    <row r="13" spans="1:74" ht="22.5" customHeight="1">
      <c r="B13" s="17"/>
      <c r="C13" s="23"/>
      <c r="D13" s="23" t="s">
        <v>19</v>
      </c>
      <c r="E13" s="21" t="s">
        <v>16</v>
      </c>
      <c r="AK13" s="23"/>
      <c r="AN13" s="21" t="s">
        <v>1</v>
      </c>
      <c r="AR13" s="17"/>
      <c r="BS13" s="14" t="s">
        <v>6</v>
      </c>
    </row>
    <row r="14" spans="1:74" s="1" customFormat="1" ht="14.25" customHeight="1">
      <c r="B14" s="17"/>
      <c r="D14" s="23" t="s">
        <v>20</v>
      </c>
      <c r="AR14" s="17"/>
      <c r="BS14" s="14" t="s">
        <v>3</v>
      </c>
    </row>
    <row r="15" spans="1:74" s="1" customFormat="1" ht="18.75" customHeight="1">
      <c r="B15" s="17"/>
      <c r="E15" s="21" t="s">
        <v>16</v>
      </c>
      <c r="AK15" s="23"/>
      <c r="AN15" s="21" t="s">
        <v>1</v>
      </c>
      <c r="AR15" s="17"/>
      <c r="BS15" s="14" t="s">
        <v>23</v>
      </c>
    </row>
    <row r="16" spans="1:74" s="1" customFormat="1" ht="6.95" customHeight="1">
      <c r="B16" s="17"/>
      <c r="AR16" s="17"/>
      <c r="BS16" s="14" t="s">
        <v>24</v>
      </c>
    </row>
    <row r="17" spans="1:71" s="1" customFormat="1" ht="12" customHeight="1">
      <c r="B17" s="17"/>
      <c r="D17" s="23" t="s">
        <v>25</v>
      </c>
      <c r="AK17" s="23"/>
      <c r="AN17" s="21" t="s">
        <v>1</v>
      </c>
      <c r="AR17" s="17"/>
      <c r="BS17" s="14" t="s">
        <v>24</v>
      </c>
    </row>
    <row r="18" spans="1:71" s="1" customFormat="1" ht="18.399999999999999" customHeight="1">
      <c r="B18" s="17"/>
      <c r="E18" s="21" t="s">
        <v>16</v>
      </c>
      <c r="AK18" s="23"/>
      <c r="AN18" s="21" t="s">
        <v>1</v>
      </c>
      <c r="AR18" s="17"/>
      <c r="BS18" s="14" t="s">
        <v>23</v>
      </c>
    </row>
    <row r="19" spans="1:71" s="1" customFormat="1" ht="6.95" customHeight="1">
      <c r="B19" s="17"/>
      <c r="AR19" s="17"/>
    </row>
    <row r="20" spans="1:71" s="1" customFormat="1" ht="12" customHeight="1">
      <c r="B20" s="17"/>
      <c r="D20" s="23" t="s">
        <v>26</v>
      </c>
      <c r="AR20" s="17"/>
    </row>
    <row r="21" spans="1:71" s="1" customFormat="1" ht="16.5" customHeight="1">
      <c r="B21" s="17"/>
      <c r="E21" s="178" t="s">
        <v>1</v>
      </c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R21" s="17"/>
    </row>
    <row r="22" spans="1:71" s="1" customFormat="1" ht="6.95" customHeight="1">
      <c r="B22" s="17"/>
      <c r="AR22" s="17"/>
    </row>
    <row r="23" spans="1:71" s="1" customFormat="1" ht="6.95" customHeight="1">
      <c r="B23" s="17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R23" s="17"/>
    </row>
    <row r="24" spans="1:71" s="2" customFormat="1" ht="25.9" customHeight="1">
      <c r="A24" s="26"/>
      <c r="B24" s="27"/>
      <c r="C24" s="26"/>
      <c r="D24" s="28" t="s">
        <v>27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179">
        <f>ROUND(AG66,2)</f>
        <v>0</v>
      </c>
      <c r="AL24" s="180"/>
      <c r="AM24" s="180"/>
      <c r="AN24" s="180"/>
      <c r="AO24" s="180"/>
      <c r="AP24" s="26"/>
      <c r="AQ24" s="26"/>
      <c r="AR24" s="27"/>
      <c r="BE24" s="26"/>
    </row>
    <row r="25" spans="1:7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7"/>
      <c r="BE25" s="26"/>
    </row>
    <row r="26" spans="1:71" s="2" customFormat="1" ht="12.75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181" t="s">
        <v>28</v>
      </c>
      <c r="M26" s="181"/>
      <c r="N26" s="181"/>
      <c r="O26" s="181"/>
      <c r="P26" s="181"/>
      <c r="Q26" s="26"/>
      <c r="R26" s="26"/>
      <c r="S26" s="26"/>
      <c r="T26" s="26"/>
      <c r="U26" s="26"/>
      <c r="V26" s="26"/>
      <c r="W26" s="181" t="s">
        <v>29</v>
      </c>
      <c r="X26" s="181"/>
      <c r="Y26" s="181"/>
      <c r="Z26" s="181"/>
      <c r="AA26" s="181"/>
      <c r="AB26" s="181"/>
      <c r="AC26" s="181"/>
      <c r="AD26" s="181"/>
      <c r="AE26" s="181"/>
      <c r="AF26" s="26"/>
      <c r="AG26" s="26"/>
      <c r="AH26" s="26"/>
      <c r="AI26" s="26"/>
      <c r="AJ26" s="26"/>
      <c r="AK26" s="181" t="s">
        <v>30</v>
      </c>
      <c r="AL26" s="181"/>
      <c r="AM26" s="181"/>
      <c r="AN26" s="181"/>
      <c r="AO26" s="181"/>
      <c r="AP26" s="26"/>
      <c r="AQ26" s="26"/>
      <c r="AR26" s="27"/>
      <c r="BE26" s="26"/>
    </row>
    <row r="27" spans="1:71" s="3" customFormat="1" ht="14.45" customHeight="1">
      <c r="B27" s="31"/>
      <c r="D27" s="23" t="s">
        <v>31</v>
      </c>
      <c r="F27" s="23" t="s">
        <v>32</v>
      </c>
      <c r="L27" s="169">
        <v>0.2</v>
      </c>
      <c r="M27" s="170"/>
      <c r="N27" s="170"/>
      <c r="O27" s="170"/>
      <c r="P27" s="170"/>
      <c r="W27" s="171">
        <f>ROUND(AZ66, 2)</f>
        <v>0</v>
      </c>
      <c r="X27" s="170"/>
      <c r="Y27" s="170"/>
      <c r="Z27" s="170"/>
      <c r="AA27" s="170"/>
      <c r="AB27" s="170"/>
      <c r="AC27" s="170"/>
      <c r="AD27" s="170"/>
      <c r="AE27" s="170"/>
      <c r="AK27" s="171">
        <f>ROUND(AV66, 2)</f>
        <v>0</v>
      </c>
      <c r="AL27" s="170"/>
      <c r="AM27" s="170"/>
      <c r="AN27" s="170"/>
      <c r="AO27" s="170"/>
      <c r="AR27" s="31"/>
    </row>
    <row r="28" spans="1:71" s="3" customFormat="1" ht="14.45" customHeight="1">
      <c r="B28" s="31"/>
      <c r="F28" s="23" t="s">
        <v>33</v>
      </c>
      <c r="L28" s="169">
        <v>0.2</v>
      </c>
      <c r="M28" s="170"/>
      <c r="N28" s="170"/>
      <c r="O28" s="170"/>
      <c r="P28" s="170"/>
      <c r="W28" s="171">
        <f>ROUND(BA66, 2)</f>
        <v>0</v>
      </c>
      <c r="X28" s="170"/>
      <c r="Y28" s="170"/>
      <c r="Z28" s="170"/>
      <c r="AA28" s="170"/>
      <c r="AB28" s="170"/>
      <c r="AC28" s="170"/>
      <c r="AD28" s="170"/>
      <c r="AE28" s="170"/>
      <c r="AK28" s="171">
        <f>ROUND(AW66, 2)</f>
        <v>0</v>
      </c>
      <c r="AL28" s="170"/>
      <c r="AM28" s="170"/>
      <c r="AN28" s="170"/>
      <c r="AO28" s="170"/>
      <c r="AR28" s="31"/>
    </row>
    <row r="29" spans="1:71" s="3" customFormat="1" ht="14.45" hidden="1" customHeight="1">
      <c r="B29" s="31"/>
      <c r="F29" s="23" t="s">
        <v>34</v>
      </c>
      <c r="L29" s="169">
        <v>0.2</v>
      </c>
      <c r="M29" s="170"/>
      <c r="N29" s="170"/>
      <c r="O29" s="170"/>
      <c r="P29" s="170"/>
      <c r="W29" s="171">
        <f>ROUND(BB66, 2)</f>
        <v>0</v>
      </c>
      <c r="X29" s="170"/>
      <c r="Y29" s="170"/>
      <c r="Z29" s="170"/>
      <c r="AA29" s="170"/>
      <c r="AB29" s="170"/>
      <c r="AC29" s="170"/>
      <c r="AD29" s="170"/>
      <c r="AE29" s="170"/>
      <c r="AK29" s="171">
        <v>0</v>
      </c>
      <c r="AL29" s="170"/>
      <c r="AM29" s="170"/>
      <c r="AN29" s="170"/>
      <c r="AO29" s="170"/>
      <c r="AR29" s="31"/>
    </row>
    <row r="30" spans="1:71" s="3" customFormat="1" ht="14.45" hidden="1" customHeight="1">
      <c r="B30" s="31"/>
      <c r="F30" s="23" t="s">
        <v>35</v>
      </c>
      <c r="L30" s="169">
        <v>0.2</v>
      </c>
      <c r="M30" s="170"/>
      <c r="N30" s="170"/>
      <c r="O30" s="170"/>
      <c r="P30" s="170"/>
      <c r="W30" s="171">
        <f>ROUND(BC66, 2)</f>
        <v>0</v>
      </c>
      <c r="X30" s="170"/>
      <c r="Y30" s="170"/>
      <c r="Z30" s="170"/>
      <c r="AA30" s="170"/>
      <c r="AB30" s="170"/>
      <c r="AC30" s="170"/>
      <c r="AD30" s="170"/>
      <c r="AE30" s="170"/>
      <c r="AK30" s="171">
        <v>0</v>
      </c>
      <c r="AL30" s="170"/>
      <c r="AM30" s="170"/>
      <c r="AN30" s="170"/>
      <c r="AO30" s="170"/>
      <c r="AR30" s="31"/>
    </row>
    <row r="31" spans="1:71" s="3" customFormat="1" ht="14.45" hidden="1" customHeight="1">
      <c r="B31" s="31"/>
      <c r="F31" s="23" t="s">
        <v>36</v>
      </c>
      <c r="L31" s="169">
        <v>0</v>
      </c>
      <c r="M31" s="170"/>
      <c r="N31" s="170"/>
      <c r="O31" s="170"/>
      <c r="P31" s="170"/>
      <c r="W31" s="171">
        <f>ROUND(BD66, 2)</f>
        <v>0</v>
      </c>
      <c r="X31" s="170"/>
      <c r="Y31" s="170"/>
      <c r="Z31" s="170"/>
      <c r="AA31" s="170"/>
      <c r="AB31" s="170"/>
      <c r="AC31" s="170"/>
      <c r="AD31" s="170"/>
      <c r="AE31" s="170"/>
      <c r="AK31" s="171">
        <v>0</v>
      </c>
      <c r="AL31" s="170"/>
      <c r="AM31" s="170"/>
      <c r="AN31" s="170"/>
      <c r="AO31" s="170"/>
      <c r="AR31" s="31"/>
    </row>
    <row r="32" spans="1:71" s="2" customFormat="1" ht="6.95" customHeight="1">
      <c r="A32" s="26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7"/>
      <c r="BE32" s="26"/>
    </row>
    <row r="33" spans="1:57" s="2" customFormat="1" ht="25.9" customHeight="1">
      <c r="A33" s="26"/>
      <c r="B33" s="27"/>
      <c r="C33" s="32"/>
      <c r="D33" s="33" t="s">
        <v>37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5" t="s">
        <v>38</v>
      </c>
      <c r="U33" s="34"/>
      <c r="V33" s="34"/>
      <c r="W33" s="34"/>
      <c r="X33" s="175" t="s">
        <v>39</v>
      </c>
      <c r="Y33" s="173"/>
      <c r="Z33" s="173"/>
      <c r="AA33" s="173"/>
      <c r="AB33" s="173"/>
      <c r="AC33" s="34"/>
      <c r="AD33" s="34"/>
      <c r="AE33" s="34"/>
      <c r="AF33" s="34"/>
      <c r="AG33" s="34"/>
      <c r="AH33" s="34"/>
      <c r="AI33" s="34"/>
      <c r="AJ33" s="34"/>
      <c r="AK33" s="172">
        <f>SUM(AK24:AK31)</f>
        <v>0</v>
      </c>
      <c r="AL33" s="173"/>
      <c r="AM33" s="173"/>
      <c r="AN33" s="173"/>
      <c r="AO33" s="174"/>
      <c r="AP33" s="32"/>
      <c r="AQ33" s="32"/>
      <c r="AR33" s="27"/>
      <c r="BE33" s="26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>
      <c r="B35" s="17"/>
      <c r="AR35" s="17"/>
    </row>
    <row r="36" spans="1:57">
      <c r="B36" s="17"/>
      <c r="AR36" s="17"/>
    </row>
    <row r="37" spans="1:57">
      <c r="B37" s="17"/>
      <c r="AR37" s="17"/>
    </row>
    <row r="38" spans="1:57" s="2" customFormat="1" ht="12.75">
      <c r="A38" s="26"/>
      <c r="B38" s="27"/>
      <c r="C38" s="26"/>
      <c r="D38" s="3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3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39" t="s">
        <v>42</v>
      </c>
      <c r="AI38" s="29"/>
      <c r="AJ38" s="29"/>
      <c r="AK38" s="29"/>
      <c r="AL38" s="29"/>
      <c r="AM38" s="39" t="s">
        <v>43</v>
      </c>
      <c r="AN38" s="29"/>
      <c r="AO38" s="29"/>
      <c r="AP38" s="26"/>
      <c r="AQ38" s="26"/>
      <c r="AR38" s="27"/>
      <c r="BE38" s="26"/>
    </row>
    <row r="39" spans="1:57">
      <c r="B39" s="17"/>
      <c r="AR39" s="17"/>
    </row>
    <row r="40" spans="1:57">
      <c r="B40" s="17"/>
      <c r="AR40" s="17"/>
    </row>
    <row r="41" spans="1:57">
      <c r="B41" s="17"/>
      <c r="AR41" s="17"/>
    </row>
    <row r="42" spans="1:57" s="2" customFormat="1" ht="12.75">
      <c r="A42" s="26"/>
      <c r="B42" s="27"/>
      <c r="C42" s="26"/>
      <c r="D42" s="37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37" t="s">
        <v>45</v>
      </c>
      <c r="AI42" s="40"/>
      <c r="AJ42" s="40"/>
      <c r="AK42" s="40"/>
      <c r="AL42" s="40"/>
      <c r="AM42" s="40"/>
      <c r="AN42" s="40"/>
      <c r="AO42" s="40"/>
      <c r="AP42" s="26"/>
      <c r="AQ42" s="26"/>
      <c r="AR42" s="27"/>
      <c r="BE42" s="26"/>
    </row>
    <row r="43" spans="1:57">
      <c r="B43" s="17"/>
      <c r="AR43" s="17"/>
    </row>
    <row r="44" spans="1:57">
      <c r="B44" s="17"/>
      <c r="AR44" s="17"/>
    </row>
    <row r="45" spans="1:57">
      <c r="B45" s="17"/>
      <c r="AR45" s="17"/>
    </row>
    <row r="46" spans="1:57">
      <c r="B46" s="17"/>
      <c r="AR46" s="17"/>
    </row>
    <row r="47" spans="1:57">
      <c r="B47" s="17"/>
      <c r="AR47" s="17"/>
    </row>
    <row r="48" spans="1:57" s="2" customFormat="1">
      <c r="A48" s="26"/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7"/>
      <c r="BE48" s="26"/>
    </row>
    <row r="49" spans="1:57" s="2" customFormat="1" ht="6.95" customHeight="1">
      <c r="A49" s="26"/>
      <c r="B49" s="41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27"/>
      <c r="BE49" s="26"/>
    </row>
    <row r="53" spans="1:57" s="2" customFormat="1" ht="6.95" customHeight="1">
      <c r="A53" s="26"/>
      <c r="B53" s="43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27"/>
      <c r="BE53" s="26"/>
    </row>
    <row r="54" spans="1:57" s="2" customFormat="1" ht="24.95" customHeight="1">
      <c r="A54" s="26"/>
      <c r="B54" s="27"/>
      <c r="C54" s="18" t="s">
        <v>46</v>
      </c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7"/>
      <c r="BE54" s="26"/>
    </row>
    <row r="55" spans="1:57" s="2" customFormat="1" ht="6.95" customHeight="1">
      <c r="A55" s="26"/>
      <c r="B55" s="27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7"/>
      <c r="BE55" s="26"/>
    </row>
    <row r="56" spans="1:57" s="4" customFormat="1" ht="12" customHeight="1">
      <c r="B56" s="45"/>
      <c r="C56" s="23" t="s">
        <v>9</v>
      </c>
      <c r="L56" s="4" t="str">
        <f>K5</f>
        <v>20190530</v>
      </c>
      <c r="AR56" s="45"/>
    </row>
    <row r="57" spans="1:57" s="5" customFormat="1" ht="36.950000000000003" customHeight="1">
      <c r="B57" s="46"/>
      <c r="C57" s="47" t="s">
        <v>11</v>
      </c>
      <c r="L57" s="192" t="str">
        <f>K6</f>
        <v>Prestavba rodinného domu na hasičskú zbrojnicu_</v>
      </c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R57" s="46"/>
    </row>
    <row r="58" spans="1:57" s="2" customFormat="1" ht="6.95" customHeight="1">
      <c r="A58" s="26"/>
      <c r="B58" s="27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7"/>
      <c r="BE58" s="26"/>
    </row>
    <row r="59" spans="1:57" s="2" customFormat="1" ht="12" customHeight="1">
      <c r="A59" s="26"/>
      <c r="B59" s="27"/>
      <c r="C59" s="23" t="s">
        <v>603</v>
      </c>
      <c r="D59" s="26"/>
      <c r="E59" s="26"/>
      <c r="F59" s="26"/>
      <c r="G59" s="26"/>
      <c r="H59" s="26"/>
      <c r="I59" s="26"/>
      <c r="J59" s="26"/>
      <c r="K59" s="26"/>
      <c r="L59" s="48" t="str">
        <f>IF(K7="","",K7)</f>
        <v xml:space="preserve"> </v>
      </c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3" t="s">
        <v>17</v>
      </c>
      <c r="AJ59" s="26"/>
      <c r="AK59" s="26"/>
      <c r="AL59" s="26"/>
      <c r="AM59" s="194" t="str">
        <f>IF(AN7= "","",AN7)</f>
        <v/>
      </c>
      <c r="AN59" s="194"/>
      <c r="AO59" s="26"/>
      <c r="AP59" s="26"/>
      <c r="AQ59" s="26"/>
      <c r="AR59" s="27"/>
      <c r="BE59" s="26"/>
    </row>
    <row r="60" spans="1:57" s="2" customFormat="1" ht="6.95" customHeight="1">
      <c r="A60" s="26"/>
      <c r="B60" s="27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7"/>
      <c r="BE60" s="26"/>
    </row>
    <row r="61" spans="1:57" s="2" customFormat="1" ht="15.2" customHeight="1">
      <c r="A61" s="26"/>
      <c r="B61" s="27"/>
      <c r="C61" s="23" t="s">
        <v>596</v>
      </c>
      <c r="D61" s="26"/>
      <c r="E61" s="26"/>
      <c r="F61" s="26"/>
      <c r="G61" s="26"/>
      <c r="H61" s="26"/>
      <c r="I61" s="26"/>
      <c r="J61" s="26"/>
      <c r="K61" s="26"/>
      <c r="L61" s="4" t="str">
        <f>IF(E10= "","",E10)</f>
        <v xml:space="preserve"> </v>
      </c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3"/>
      <c r="AJ61" s="26"/>
      <c r="AK61" s="26"/>
      <c r="AL61" s="26"/>
      <c r="AM61" s="195" t="str">
        <f>IF(E15="","",E15)</f>
        <v xml:space="preserve"> </v>
      </c>
      <c r="AN61" s="196"/>
      <c r="AO61" s="196"/>
      <c r="AP61" s="196"/>
      <c r="AQ61" s="26"/>
      <c r="AR61" s="27"/>
      <c r="AS61" s="197" t="s">
        <v>47</v>
      </c>
      <c r="AT61" s="198"/>
      <c r="AU61" s="50"/>
      <c r="AV61" s="50"/>
      <c r="AW61" s="50"/>
      <c r="AX61" s="50"/>
      <c r="AY61" s="50"/>
      <c r="AZ61" s="50"/>
      <c r="BA61" s="50"/>
      <c r="BB61" s="50"/>
      <c r="BC61" s="50"/>
      <c r="BD61" s="51"/>
      <c r="BE61" s="26"/>
    </row>
    <row r="62" spans="1:57" s="2" customFormat="1" ht="15.2" customHeight="1">
      <c r="A62" s="26"/>
      <c r="B62" s="27"/>
      <c r="C62" s="23" t="s">
        <v>21</v>
      </c>
      <c r="D62" s="26"/>
      <c r="E62" s="26"/>
      <c r="F62" s="26"/>
      <c r="G62" s="26"/>
      <c r="H62" s="26"/>
      <c r="I62" s="26"/>
      <c r="J62" s="26"/>
      <c r="K62" s="26"/>
      <c r="L62" s="4" t="str">
        <f>IF(E13="","",E13)</f>
        <v xml:space="preserve"> </v>
      </c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3" t="s">
        <v>25</v>
      </c>
      <c r="AJ62" s="26"/>
      <c r="AK62" s="26"/>
      <c r="AL62" s="26"/>
      <c r="AM62" s="195" t="str">
        <f>IF(E18="","",E18)</f>
        <v xml:space="preserve"> </v>
      </c>
      <c r="AN62" s="196"/>
      <c r="AO62" s="196"/>
      <c r="AP62" s="196"/>
      <c r="AQ62" s="26"/>
      <c r="AR62" s="27"/>
      <c r="AS62" s="199"/>
      <c r="AT62" s="200"/>
      <c r="AU62" s="52"/>
      <c r="AV62" s="52"/>
      <c r="AW62" s="52"/>
      <c r="AX62" s="52"/>
      <c r="AY62" s="52"/>
      <c r="AZ62" s="52"/>
      <c r="BA62" s="52"/>
      <c r="BB62" s="52"/>
      <c r="BC62" s="52"/>
      <c r="BD62" s="53"/>
      <c r="BE62" s="26"/>
    </row>
    <row r="63" spans="1:57" s="2" customFormat="1" ht="10.9" customHeight="1">
      <c r="A63" s="26"/>
      <c r="B63" s="27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7"/>
      <c r="AS63" s="199"/>
      <c r="AT63" s="200"/>
      <c r="AU63" s="52"/>
      <c r="AV63" s="52"/>
      <c r="AW63" s="52"/>
      <c r="AX63" s="52"/>
      <c r="AY63" s="52"/>
      <c r="AZ63" s="52"/>
      <c r="BA63" s="52"/>
      <c r="BB63" s="52"/>
      <c r="BC63" s="52"/>
      <c r="BD63" s="53"/>
      <c r="BE63" s="26"/>
    </row>
    <row r="64" spans="1:57" s="2" customFormat="1" ht="29.25" customHeight="1">
      <c r="A64" s="26"/>
      <c r="B64" s="27"/>
      <c r="C64" s="185" t="s">
        <v>48</v>
      </c>
      <c r="D64" s="186"/>
      <c r="E64" s="186"/>
      <c r="F64" s="186"/>
      <c r="G64" s="186"/>
      <c r="H64" s="54"/>
      <c r="I64" s="187" t="s">
        <v>49</v>
      </c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9" t="s">
        <v>50</v>
      </c>
      <c r="AH64" s="186"/>
      <c r="AI64" s="186"/>
      <c r="AJ64" s="186"/>
      <c r="AK64" s="186"/>
      <c r="AL64" s="186"/>
      <c r="AM64" s="186"/>
      <c r="AN64" s="187" t="s">
        <v>51</v>
      </c>
      <c r="AO64" s="186"/>
      <c r="AP64" s="188"/>
      <c r="AQ64" s="55" t="s">
        <v>52</v>
      </c>
      <c r="AR64" s="27"/>
      <c r="AS64" s="56" t="s">
        <v>53</v>
      </c>
      <c r="AT64" s="57" t="s">
        <v>54</v>
      </c>
      <c r="AU64" s="57" t="s">
        <v>55</v>
      </c>
      <c r="AV64" s="57" t="s">
        <v>56</v>
      </c>
      <c r="AW64" s="57" t="s">
        <v>57</v>
      </c>
      <c r="AX64" s="57" t="s">
        <v>58</v>
      </c>
      <c r="AY64" s="57" t="s">
        <v>59</v>
      </c>
      <c r="AZ64" s="57" t="s">
        <v>60</v>
      </c>
      <c r="BA64" s="57" t="s">
        <v>61</v>
      </c>
      <c r="BB64" s="57" t="s">
        <v>62</v>
      </c>
      <c r="BC64" s="57" t="s">
        <v>63</v>
      </c>
      <c r="BD64" s="58" t="s">
        <v>64</v>
      </c>
      <c r="BE64" s="26"/>
    </row>
    <row r="65" spans="1:91" s="2" customFormat="1" ht="10.9" customHeight="1">
      <c r="A65" s="26"/>
      <c r="B65" s="27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7"/>
      <c r="AS65" s="59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1"/>
      <c r="BE65" s="26"/>
    </row>
    <row r="66" spans="1:91" s="6" customFormat="1" ht="32.450000000000003" customHeight="1">
      <c r="B66" s="62"/>
      <c r="C66" s="63"/>
      <c r="D66" s="64"/>
      <c r="E66" s="64"/>
      <c r="F66" s="64"/>
      <c r="G66" s="64"/>
      <c r="H66" s="64"/>
      <c r="I66" s="64"/>
      <c r="J66" s="64" t="s">
        <v>601</v>
      </c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190">
        <f>ROUND(SUM(AG67:AG71),2)</f>
        <v>0</v>
      </c>
      <c r="AH66" s="190"/>
      <c r="AI66" s="190"/>
      <c r="AJ66" s="190"/>
      <c r="AK66" s="190"/>
      <c r="AL66" s="190"/>
      <c r="AM66" s="190"/>
      <c r="AN66" s="191">
        <f t="shared" ref="AN66:AN71" si="0">SUM(AG66,AT66)</f>
        <v>0</v>
      </c>
      <c r="AO66" s="191"/>
      <c r="AP66" s="191"/>
      <c r="AQ66" s="66" t="s">
        <v>1</v>
      </c>
      <c r="AR66" s="62"/>
      <c r="AS66" s="67">
        <f>ROUND(SUM(AS67:AS71),2)</f>
        <v>0</v>
      </c>
      <c r="AT66" s="68">
        <f t="shared" ref="AT66:AT71" si="1">ROUND(SUM(AV66:AW66),2)</f>
        <v>0</v>
      </c>
      <c r="AU66" s="69">
        <f>ROUND(SUM(AU67:AU71),5)</f>
        <v>783.69773999999995</v>
      </c>
      <c r="AV66" s="68">
        <f>ROUND(AZ66*L27,2)</f>
        <v>0</v>
      </c>
      <c r="AW66" s="68">
        <f>ROUND(BA66*L28,2)</f>
        <v>0</v>
      </c>
      <c r="AX66" s="68">
        <f>ROUND(BB66*L27,2)</f>
        <v>0</v>
      </c>
      <c r="AY66" s="68">
        <f>ROUND(BC66*L28,2)</f>
        <v>0</v>
      </c>
      <c r="AZ66" s="68">
        <f>ROUND(SUM(AZ67:AZ71),2)</f>
        <v>0</v>
      </c>
      <c r="BA66" s="68">
        <f>ROUND(SUM(BA67:BA71),2)</f>
        <v>0</v>
      </c>
      <c r="BB66" s="68">
        <f>ROUND(SUM(BB67:BB71),2)</f>
        <v>0</v>
      </c>
      <c r="BC66" s="68">
        <f>ROUND(SUM(BC67:BC71),2)</f>
        <v>0</v>
      </c>
      <c r="BD66" s="70">
        <f>ROUND(SUM(BD67:BD71),2)</f>
        <v>0</v>
      </c>
      <c r="BS66" s="71" t="s">
        <v>65</v>
      </c>
      <c r="BT66" s="71" t="s">
        <v>66</v>
      </c>
      <c r="BU66" s="72" t="s">
        <v>67</v>
      </c>
      <c r="BV66" s="71" t="s">
        <v>68</v>
      </c>
      <c r="BW66" s="71" t="s">
        <v>4</v>
      </c>
      <c r="BX66" s="71" t="s">
        <v>69</v>
      </c>
      <c r="CL66" s="71" t="s">
        <v>1</v>
      </c>
    </row>
    <row r="67" spans="1:91" s="7" customFormat="1" ht="16.5" customHeight="1">
      <c r="A67" s="73" t="s">
        <v>70</v>
      </c>
      <c r="B67" s="74"/>
      <c r="C67" s="75"/>
      <c r="D67" s="184" t="s">
        <v>71</v>
      </c>
      <c r="E67" s="184"/>
      <c r="F67" s="184"/>
      <c r="G67" s="184"/>
      <c r="H67" s="184"/>
      <c r="I67" s="76"/>
      <c r="J67" s="184" t="s">
        <v>72</v>
      </c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2">
        <f>'01 - Búracie práce'!J30</f>
        <v>0</v>
      </c>
      <c r="AH67" s="183"/>
      <c r="AI67" s="183"/>
      <c r="AJ67" s="183"/>
      <c r="AK67" s="183"/>
      <c r="AL67" s="183"/>
      <c r="AM67" s="183"/>
      <c r="AN67" s="182">
        <f t="shared" si="0"/>
        <v>0</v>
      </c>
      <c r="AO67" s="183"/>
      <c r="AP67" s="183"/>
      <c r="AQ67" s="77" t="s">
        <v>73</v>
      </c>
      <c r="AR67" s="74"/>
      <c r="AS67" s="78">
        <v>0</v>
      </c>
      <c r="AT67" s="79">
        <f t="shared" si="1"/>
        <v>0</v>
      </c>
      <c r="AU67" s="80">
        <f>'01 - Búracie práce'!P119</f>
        <v>50.962874880000001</v>
      </c>
      <c r="AV67" s="79">
        <f>'01 - Búracie práce'!J33</f>
        <v>0</v>
      </c>
      <c r="AW67" s="79">
        <f>'01 - Búracie práce'!J34</f>
        <v>0</v>
      </c>
      <c r="AX67" s="79">
        <f>'01 - Búracie práce'!J35</f>
        <v>0</v>
      </c>
      <c r="AY67" s="79">
        <f>'01 - Búracie práce'!J36</f>
        <v>0</v>
      </c>
      <c r="AZ67" s="79">
        <f>'01 - Búracie práce'!F33</f>
        <v>0</v>
      </c>
      <c r="BA67" s="79">
        <f>'01 - Búracie práce'!F34</f>
        <v>0</v>
      </c>
      <c r="BB67" s="79">
        <f>'01 - Búracie práce'!F35</f>
        <v>0</v>
      </c>
      <c r="BC67" s="79">
        <f>'01 - Búracie práce'!F36</f>
        <v>0</v>
      </c>
      <c r="BD67" s="81">
        <f>'01 - Búracie práce'!F37</f>
        <v>0</v>
      </c>
      <c r="BT67" s="82" t="s">
        <v>74</v>
      </c>
      <c r="BV67" s="82" t="s">
        <v>68</v>
      </c>
      <c r="BW67" s="82" t="s">
        <v>75</v>
      </c>
      <c r="BX67" s="82" t="s">
        <v>4</v>
      </c>
      <c r="CL67" s="82" t="s">
        <v>1</v>
      </c>
      <c r="CM67" s="82" t="s">
        <v>66</v>
      </c>
    </row>
    <row r="68" spans="1:91" s="7" customFormat="1" ht="16.5" customHeight="1">
      <c r="A68" s="73" t="s">
        <v>70</v>
      </c>
      <c r="B68" s="74"/>
      <c r="C68" s="75"/>
      <c r="D68" s="184" t="s">
        <v>76</v>
      </c>
      <c r="E68" s="184"/>
      <c r="F68" s="184"/>
      <c r="G68" s="184"/>
      <c r="H68" s="184"/>
      <c r="I68" s="76"/>
      <c r="J68" s="184" t="s">
        <v>77</v>
      </c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4"/>
      <c r="AG68" s="182">
        <f>'02 - Stavebná časť'!J30</f>
        <v>0</v>
      </c>
      <c r="AH68" s="183"/>
      <c r="AI68" s="183"/>
      <c r="AJ68" s="183"/>
      <c r="AK68" s="183"/>
      <c r="AL68" s="183"/>
      <c r="AM68" s="183"/>
      <c r="AN68" s="182">
        <f t="shared" si="0"/>
        <v>0</v>
      </c>
      <c r="AO68" s="183"/>
      <c r="AP68" s="183"/>
      <c r="AQ68" s="77" t="s">
        <v>73</v>
      </c>
      <c r="AR68" s="74"/>
      <c r="AS68" s="78">
        <v>0</v>
      </c>
      <c r="AT68" s="79">
        <f t="shared" si="1"/>
        <v>0</v>
      </c>
      <c r="AU68" s="80">
        <f>'02 - Stavebná časť'!P99</f>
        <v>526.39676249000001</v>
      </c>
      <c r="AV68" s="79">
        <f>'02 - Stavebná časť'!J33</f>
        <v>0</v>
      </c>
      <c r="AW68" s="79">
        <f>'02 - Stavebná časť'!J34</f>
        <v>0</v>
      </c>
      <c r="AX68" s="79">
        <f>'02 - Stavebná časť'!J35</f>
        <v>0</v>
      </c>
      <c r="AY68" s="79">
        <f>'02 - Stavebná časť'!J36</f>
        <v>0</v>
      </c>
      <c r="AZ68" s="79">
        <f>'02 - Stavebná časť'!F33</f>
        <v>0</v>
      </c>
      <c r="BA68" s="79">
        <f>'02 - Stavebná časť'!F34</f>
        <v>0</v>
      </c>
      <c r="BB68" s="79">
        <f>'02 - Stavebná časť'!F35</f>
        <v>0</v>
      </c>
      <c r="BC68" s="79">
        <f>'02 - Stavebná časť'!F36</f>
        <v>0</v>
      </c>
      <c r="BD68" s="81">
        <f>'02 - Stavebná časť'!F37</f>
        <v>0</v>
      </c>
      <c r="BT68" s="82" t="s">
        <v>74</v>
      </c>
      <c r="BV68" s="82" t="s">
        <v>68</v>
      </c>
      <c r="BW68" s="82" t="s">
        <v>78</v>
      </c>
      <c r="BX68" s="82" t="s">
        <v>4</v>
      </c>
      <c r="CL68" s="82" t="s">
        <v>1</v>
      </c>
      <c r="CM68" s="82" t="s">
        <v>66</v>
      </c>
    </row>
    <row r="69" spans="1:91" s="7" customFormat="1" ht="16.5" customHeight="1">
      <c r="A69" s="73" t="s">
        <v>70</v>
      </c>
      <c r="B69" s="74"/>
      <c r="C69" s="75"/>
      <c r="D69" s="184" t="s">
        <v>79</v>
      </c>
      <c r="E69" s="184"/>
      <c r="F69" s="184"/>
      <c r="G69" s="184"/>
      <c r="H69" s="184"/>
      <c r="I69" s="76"/>
      <c r="J69" s="184" t="s">
        <v>80</v>
      </c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184"/>
      <c r="AA69" s="184"/>
      <c r="AB69" s="184"/>
      <c r="AC69" s="184"/>
      <c r="AD69" s="184"/>
      <c r="AE69" s="184"/>
      <c r="AF69" s="184"/>
      <c r="AG69" s="182">
        <f>'03 - Elektroinštalácia'!J30</f>
        <v>0</v>
      </c>
      <c r="AH69" s="183"/>
      <c r="AI69" s="183"/>
      <c r="AJ69" s="183"/>
      <c r="AK69" s="183"/>
      <c r="AL69" s="183"/>
      <c r="AM69" s="183"/>
      <c r="AN69" s="182">
        <f t="shared" si="0"/>
        <v>0</v>
      </c>
      <c r="AO69" s="183"/>
      <c r="AP69" s="183"/>
      <c r="AQ69" s="77" t="s">
        <v>73</v>
      </c>
      <c r="AR69" s="74"/>
      <c r="AS69" s="78">
        <v>0</v>
      </c>
      <c r="AT69" s="79">
        <f t="shared" si="1"/>
        <v>0</v>
      </c>
      <c r="AU69" s="80">
        <f>'03 - Elektroinštalácia'!P120</f>
        <v>162.70582000000002</v>
      </c>
      <c r="AV69" s="79">
        <f>'03 - Elektroinštalácia'!J33</f>
        <v>0</v>
      </c>
      <c r="AW69" s="79">
        <f>'03 - Elektroinštalácia'!J34</f>
        <v>0</v>
      </c>
      <c r="AX69" s="79">
        <f>'03 - Elektroinštalácia'!J35</f>
        <v>0</v>
      </c>
      <c r="AY69" s="79">
        <f>'03 - Elektroinštalácia'!J36</f>
        <v>0</v>
      </c>
      <c r="AZ69" s="79">
        <f>'03 - Elektroinštalácia'!F33</f>
        <v>0</v>
      </c>
      <c r="BA69" s="79">
        <f>'03 - Elektroinštalácia'!F34</f>
        <v>0</v>
      </c>
      <c r="BB69" s="79">
        <f>'03 - Elektroinštalácia'!F35</f>
        <v>0</v>
      </c>
      <c r="BC69" s="79">
        <f>'03 - Elektroinštalácia'!F36</f>
        <v>0</v>
      </c>
      <c r="BD69" s="81">
        <f>'03 - Elektroinštalácia'!F37</f>
        <v>0</v>
      </c>
      <c r="BT69" s="82" t="s">
        <v>74</v>
      </c>
      <c r="BV69" s="82" t="s">
        <v>68</v>
      </c>
      <c r="BW69" s="82" t="s">
        <v>81</v>
      </c>
      <c r="BX69" s="82" t="s">
        <v>4</v>
      </c>
      <c r="CL69" s="82" t="s">
        <v>1</v>
      </c>
      <c r="CM69" s="82" t="s">
        <v>66</v>
      </c>
    </row>
    <row r="70" spans="1:91" s="7" customFormat="1" ht="16.5" customHeight="1">
      <c r="A70" s="73" t="s">
        <v>70</v>
      </c>
      <c r="B70" s="74"/>
      <c r="C70" s="75"/>
      <c r="D70" s="184" t="s">
        <v>82</v>
      </c>
      <c r="E70" s="184"/>
      <c r="F70" s="184"/>
      <c r="G70" s="184"/>
      <c r="H70" s="184"/>
      <c r="I70" s="76"/>
      <c r="J70" s="184" t="s">
        <v>83</v>
      </c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  <c r="AB70" s="184"/>
      <c r="AC70" s="184"/>
      <c r="AD70" s="184"/>
      <c r="AE70" s="184"/>
      <c r="AF70" s="184"/>
      <c r="AG70" s="182">
        <f>'04 - Zdravotechnika'!J30</f>
        <v>0</v>
      </c>
      <c r="AH70" s="183"/>
      <c r="AI70" s="183"/>
      <c r="AJ70" s="183"/>
      <c r="AK70" s="183"/>
      <c r="AL70" s="183"/>
      <c r="AM70" s="183"/>
      <c r="AN70" s="182">
        <f t="shared" si="0"/>
        <v>0</v>
      </c>
      <c r="AO70" s="183"/>
      <c r="AP70" s="183"/>
      <c r="AQ70" s="77" t="s">
        <v>73</v>
      </c>
      <c r="AR70" s="74"/>
      <c r="AS70" s="78">
        <v>0</v>
      </c>
      <c r="AT70" s="79">
        <f t="shared" si="1"/>
        <v>0</v>
      </c>
      <c r="AU70" s="80">
        <f>'04 - Zdravotechnika'!P121</f>
        <v>42.729008999999998</v>
      </c>
      <c r="AV70" s="79">
        <f>'04 - Zdravotechnika'!J33</f>
        <v>0</v>
      </c>
      <c r="AW70" s="79">
        <f>'04 - Zdravotechnika'!J34</f>
        <v>0</v>
      </c>
      <c r="AX70" s="79">
        <f>'04 - Zdravotechnika'!J35</f>
        <v>0</v>
      </c>
      <c r="AY70" s="79">
        <f>'04 - Zdravotechnika'!J36</f>
        <v>0</v>
      </c>
      <c r="AZ70" s="79">
        <f>'04 - Zdravotechnika'!F33</f>
        <v>0</v>
      </c>
      <c r="BA70" s="79">
        <f>'04 - Zdravotechnika'!F34</f>
        <v>0</v>
      </c>
      <c r="BB70" s="79">
        <f>'04 - Zdravotechnika'!F35</f>
        <v>0</v>
      </c>
      <c r="BC70" s="79">
        <f>'04 - Zdravotechnika'!F36</f>
        <v>0</v>
      </c>
      <c r="BD70" s="81">
        <f>'04 - Zdravotechnika'!F37</f>
        <v>0</v>
      </c>
      <c r="BT70" s="82" t="s">
        <v>74</v>
      </c>
      <c r="BV70" s="82" t="s">
        <v>68</v>
      </c>
      <c r="BW70" s="82" t="s">
        <v>84</v>
      </c>
      <c r="BX70" s="82" t="s">
        <v>4</v>
      </c>
      <c r="CL70" s="82" t="s">
        <v>1</v>
      </c>
      <c r="CM70" s="82" t="s">
        <v>66</v>
      </c>
    </row>
    <row r="71" spans="1:91" s="7" customFormat="1" ht="16.5" customHeight="1">
      <c r="A71" s="73" t="s">
        <v>70</v>
      </c>
      <c r="B71" s="74"/>
      <c r="C71" s="75"/>
      <c r="D71" s="184" t="s">
        <v>85</v>
      </c>
      <c r="E71" s="184"/>
      <c r="F71" s="184"/>
      <c r="G71" s="184"/>
      <c r="H71" s="184"/>
      <c r="I71" s="76"/>
      <c r="J71" s="184" t="s">
        <v>86</v>
      </c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  <c r="AF71" s="184"/>
      <c r="AG71" s="182">
        <f>'05 - Požiarne zabezpečeni...'!J30</f>
        <v>0</v>
      </c>
      <c r="AH71" s="183"/>
      <c r="AI71" s="183"/>
      <c r="AJ71" s="183"/>
      <c r="AK71" s="183"/>
      <c r="AL71" s="183"/>
      <c r="AM71" s="183"/>
      <c r="AN71" s="182">
        <f t="shared" si="0"/>
        <v>0</v>
      </c>
      <c r="AO71" s="183"/>
      <c r="AP71" s="183"/>
      <c r="AQ71" s="77" t="s">
        <v>73</v>
      </c>
      <c r="AR71" s="74"/>
      <c r="AS71" s="83">
        <v>0</v>
      </c>
      <c r="AT71" s="84">
        <f t="shared" si="1"/>
        <v>0</v>
      </c>
      <c r="AU71" s="85">
        <f>'05 - Požiarne zabezpečeni...'!P118</f>
        <v>0.90327000000000002</v>
      </c>
      <c r="AV71" s="84">
        <f>'05 - Požiarne zabezpečeni...'!J33</f>
        <v>0</v>
      </c>
      <c r="AW71" s="84">
        <f>'05 - Požiarne zabezpečeni...'!J34</f>
        <v>0</v>
      </c>
      <c r="AX71" s="84">
        <f>'05 - Požiarne zabezpečeni...'!J35</f>
        <v>0</v>
      </c>
      <c r="AY71" s="84">
        <f>'05 - Požiarne zabezpečeni...'!J36</f>
        <v>0</v>
      </c>
      <c r="AZ71" s="84">
        <f>'05 - Požiarne zabezpečeni...'!F33</f>
        <v>0</v>
      </c>
      <c r="BA71" s="84">
        <f>'05 - Požiarne zabezpečeni...'!F34</f>
        <v>0</v>
      </c>
      <c r="BB71" s="84">
        <f>'05 - Požiarne zabezpečeni...'!F35</f>
        <v>0</v>
      </c>
      <c r="BC71" s="84">
        <f>'05 - Požiarne zabezpečeni...'!F36</f>
        <v>0</v>
      </c>
      <c r="BD71" s="86">
        <f>'05 - Požiarne zabezpečeni...'!F37</f>
        <v>0</v>
      </c>
      <c r="BT71" s="82" t="s">
        <v>74</v>
      </c>
      <c r="BV71" s="82" t="s">
        <v>68</v>
      </c>
      <c r="BW71" s="82" t="s">
        <v>87</v>
      </c>
      <c r="BX71" s="82" t="s">
        <v>4</v>
      </c>
      <c r="CL71" s="82" t="s">
        <v>1</v>
      </c>
      <c r="CM71" s="82" t="s">
        <v>66</v>
      </c>
    </row>
    <row r="72" spans="1:91" s="2" customFormat="1" ht="30" customHeight="1">
      <c r="A72" s="26"/>
      <c r="B72" s="27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7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</row>
    <row r="73" spans="1:91" s="2" customFormat="1" ht="6.95" customHeight="1">
      <c r="A73" s="26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27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</row>
  </sheetData>
  <mergeCells count="56">
    <mergeCell ref="L57:AO57"/>
    <mergeCell ref="AM59:AN59"/>
    <mergeCell ref="AM61:AP61"/>
    <mergeCell ref="AS61:AT63"/>
    <mergeCell ref="AM62:AP62"/>
    <mergeCell ref="C64:G64"/>
    <mergeCell ref="AN64:AP64"/>
    <mergeCell ref="AG64:AM64"/>
    <mergeCell ref="I64:AF64"/>
    <mergeCell ref="AN67:AP67"/>
    <mergeCell ref="D67:H67"/>
    <mergeCell ref="AG67:AM67"/>
    <mergeCell ref="J67:AF67"/>
    <mergeCell ref="AG66:AM66"/>
    <mergeCell ref="AN66:AP66"/>
    <mergeCell ref="J68:AF68"/>
    <mergeCell ref="D68:H68"/>
    <mergeCell ref="AN68:AP68"/>
    <mergeCell ref="AG68:AM68"/>
    <mergeCell ref="J69:AF69"/>
    <mergeCell ref="AG69:AM69"/>
    <mergeCell ref="D69:H69"/>
    <mergeCell ref="AN69:AP69"/>
    <mergeCell ref="AN70:AP70"/>
    <mergeCell ref="AG70:AM70"/>
    <mergeCell ref="J70:AF70"/>
    <mergeCell ref="D70:H70"/>
    <mergeCell ref="AN71:AP71"/>
    <mergeCell ref="AG71:AM71"/>
    <mergeCell ref="D71:H71"/>
    <mergeCell ref="J71:AF71"/>
    <mergeCell ref="L28:P28"/>
    <mergeCell ref="W28:AE28"/>
    <mergeCell ref="K5:AO5"/>
    <mergeCell ref="K6:AO6"/>
    <mergeCell ref="E21:AN21"/>
    <mergeCell ref="AK24:AO24"/>
    <mergeCell ref="L26:P26"/>
    <mergeCell ref="W26:AE26"/>
    <mergeCell ref="AK26:AO26"/>
    <mergeCell ref="AR2:BE2"/>
    <mergeCell ref="L31:P31"/>
    <mergeCell ref="W31:AE31"/>
    <mergeCell ref="AK31:AO31"/>
    <mergeCell ref="AK33:AO33"/>
    <mergeCell ref="X33:AB33"/>
    <mergeCell ref="W29:AE29"/>
    <mergeCell ref="AK29:AO29"/>
    <mergeCell ref="L29:P29"/>
    <mergeCell ref="L30:P30"/>
    <mergeCell ref="W30:AE30"/>
    <mergeCell ref="AK30:AO30"/>
    <mergeCell ref="L27:P27"/>
    <mergeCell ref="W27:AE27"/>
    <mergeCell ref="AK27:AO27"/>
    <mergeCell ref="AK28:AO28"/>
  </mergeCells>
  <hyperlinks>
    <hyperlink ref="A67" location="'01 - Búracie práce'!C2" display="/" xr:uid="{00000000-0004-0000-0000-000000000000}"/>
    <hyperlink ref="A68" location="'02 - Stavebná časť'!C2" display="/" xr:uid="{00000000-0004-0000-0000-000001000000}"/>
    <hyperlink ref="A69" location="'03 - Elektroinštalácia'!C2" display="/" xr:uid="{00000000-0004-0000-0000-000002000000}"/>
    <hyperlink ref="A70" location="'04 - Zdravotechnika'!C2" display="/" xr:uid="{00000000-0004-0000-0000-000003000000}"/>
    <hyperlink ref="A71" location="'05 - Požiarne zabezpečeni...'!C2" display="/" xr:uid="{00000000-0004-0000-0000-000004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29"/>
  <sheetViews>
    <sheetView showGridLines="0" workbookViewId="0">
      <selection activeCell="I92" sqref="I9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31.332031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8.25" customHeight="1">
      <c r="A1" s="87"/>
    </row>
    <row r="2" spans="1:46" s="1" customFormat="1" ht="9.75" hidden="1" customHeight="1">
      <c r="L2" s="167" t="s">
        <v>5</v>
      </c>
      <c r="M2" s="168"/>
      <c r="N2" s="168"/>
      <c r="O2" s="168"/>
      <c r="P2" s="168"/>
      <c r="Q2" s="168"/>
      <c r="R2" s="168"/>
      <c r="S2" s="168"/>
      <c r="T2" s="168"/>
      <c r="U2" s="168"/>
      <c r="V2" s="168"/>
      <c r="AT2" s="14" t="s">
        <v>75</v>
      </c>
    </row>
    <row r="3" spans="1:46" s="1" customFormat="1" ht="6.7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75" hidden="1" customHeight="1">
      <c r="B4" s="17"/>
      <c r="D4" s="18" t="s">
        <v>88</v>
      </c>
      <c r="L4" s="17"/>
      <c r="M4" s="88" t="s">
        <v>8</v>
      </c>
      <c r="AT4" s="14" t="s">
        <v>3</v>
      </c>
    </row>
    <row r="5" spans="1:46" s="1" customFormat="1" ht="6.75" hidden="1" customHeight="1">
      <c r="B5" s="17"/>
      <c r="L5" s="17"/>
    </row>
    <row r="6" spans="1:46" s="1" customFormat="1" ht="12" hidden="1" customHeight="1">
      <c r="B6" s="17"/>
      <c r="D6" s="23" t="s">
        <v>11</v>
      </c>
      <c r="L6" s="17"/>
    </row>
    <row r="7" spans="1:46" s="1" customFormat="1" ht="16.5" hidden="1" customHeight="1">
      <c r="B7" s="17"/>
      <c r="E7" s="202" t="str">
        <f>'Rekapitulácia stavby'!K6</f>
        <v>Prestavba rodinného domu na hasičskú zbrojnicu_</v>
      </c>
      <c r="F7" s="203"/>
      <c r="G7" s="203"/>
      <c r="H7" s="203"/>
      <c r="L7" s="17"/>
    </row>
    <row r="8" spans="1:46" s="2" customFormat="1" ht="12" hidden="1" customHeight="1">
      <c r="A8" s="26"/>
      <c r="B8" s="27"/>
      <c r="C8" s="26"/>
      <c r="D8" s="23" t="s">
        <v>89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>
      <c r="A9" s="26"/>
      <c r="B9" s="27"/>
      <c r="C9" s="26"/>
      <c r="D9" s="26"/>
      <c r="E9" s="192" t="s">
        <v>90</v>
      </c>
      <c r="F9" s="201"/>
      <c r="G9" s="201"/>
      <c r="H9" s="20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idden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3.75" hidden="1" customHeight="1">
      <c r="A11" s="26"/>
      <c r="B11" s="27"/>
      <c r="C11" s="26"/>
      <c r="D11" s="23" t="s">
        <v>13</v>
      </c>
      <c r="E11" s="26"/>
      <c r="F11" s="21" t="s">
        <v>1</v>
      </c>
      <c r="G11" s="26"/>
      <c r="H11" s="26"/>
      <c r="I11" s="23" t="s">
        <v>14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>
      <c r="A12" s="26"/>
      <c r="B12" s="27"/>
      <c r="C12" s="26"/>
      <c r="D12" s="23" t="s">
        <v>15</v>
      </c>
      <c r="E12" s="26"/>
      <c r="F12" s="21" t="s">
        <v>16</v>
      </c>
      <c r="G12" s="26"/>
      <c r="H12" s="26"/>
      <c r="I12" s="23" t="s">
        <v>17</v>
      </c>
      <c r="J12" s="49">
        <f>'Rekapitulácia stavby'!AN7</f>
        <v>0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5" hidden="1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18</v>
      </c>
      <c r="E14" s="26"/>
      <c r="F14" s="26"/>
      <c r="G14" s="26"/>
      <c r="H14" s="26"/>
      <c r="I14" s="23" t="s">
        <v>19</v>
      </c>
      <c r="J14" s="21" t="str">
        <f>IF('Rekapitulácia stavby'!AN9="","",'Rekapitulácia stavby'!AN9)</f>
        <v/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>
      <c r="A15" s="26"/>
      <c r="B15" s="27"/>
      <c r="C15" s="26"/>
      <c r="D15" s="26"/>
      <c r="E15" s="21" t="str">
        <f>IF('Rekapitulácia stavby'!E10="","",'Rekapitulácia stavby'!E10)</f>
        <v xml:space="preserve"> </v>
      </c>
      <c r="F15" s="26"/>
      <c r="G15" s="26"/>
      <c r="H15" s="26"/>
      <c r="I15" s="23" t="s">
        <v>20</v>
      </c>
      <c r="J15" s="21" t="str">
        <f>IF('Rekapitulácia stavby'!AN10="","",'Rekapitulácia stavby'!AN10)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75" hidden="1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>
      <c r="A17" s="26"/>
      <c r="B17" s="27"/>
      <c r="C17" s="26"/>
      <c r="D17" s="23" t="s">
        <v>21</v>
      </c>
      <c r="E17" s="26"/>
      <c r="F17" s="26"/>
      <c r="G17" s="26"/>
      <c r="H17" s="26"/>
      <c r="I17" s="23" t="s">
        <v>19</v>
      </c>
      <c r="J17" s="21" t="str">
        <f>'Rekapitulácia stavby'!AN12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>
      <c r="A18" s="26"/>
      <c r="B18" s="27"/>
      <c r="C18" s="26"/>
      <c r="D18" s="26"/>
      <c r="E18" s="176" t="str">
        <f>'Rekapitulácia stavby'!E13</f>
        <v xml:space="preserve"> </v>
      </c>
      <c r="F18" s="176"/>
      <c r="G18" s="176"/>
      <c r="H18" s="176"/>
      <c r="I18" s="23" t="s">
        <v>20</v>
      </c>
      <c r="J18" s="21" t="str">
        <f>'Rekapitulácia stavby'!AN13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75" hidden="1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>
      <c r="A20" s="26"/>
      <c r="B20" s="27"/>
      <c r="C20" s="26"/>
      <c r="D20" s="23" t="s">
        <v>22</v>
      </c>
      <c r="E20" s="26"/>
      <c r="F20" s="26"/>
      <c r="G20" s="26"/>
      <c r="H20" s="26"/>
      <c r="I20" s="23" t="s">
        <v>19</v>
      </c>
      <c r="J20" s="21" t="e">
        <f>IF('Rekapitulácia stavby'!#REF!="","",'Rekapitulácia stavby'!#REF!)</f>
        <v>#REF!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>
      <c r="A21" s="26"/>
      <c r="B21" s="27"/>
      <c r="C21" s="26"/>
      <c r="D21" s="26"/>
      <c r="E21" s="21" t="str">
        <f>IF('Rekapitulácia stavby'!E15="","",'Rekapitulácia stavby'!E15)</f>
        <v xml:space="preserve"> </v>
      </c>
      <c r="F21" s="26"/>
      <c r="G21" s="26"/>
      <c r="H21" s="26"/>
      <c r="I21" s="23" t="s">
        <v>20</v>
      </c>
      <c r="J21" s="21" t="str">
        <f>IF('Rekapitulácia stavby'!AN15="","",'Rekapitulácia stavby'!AN15)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75" hidden="1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>
      <c r="A23" s="26"/>
      <c r="B23" s="27"/>
      <c r="C23" s="26"/>
      <c r="D23" s="23" t="s">
        <v>25</v>
      </c>
      <c r="E23" s="26"/>
      <c r="F23" s="26"/>
      <c r="G23" s="26"/>
      <c r="H23" s="26"/>
      <c r="I23" s="23" t="s">
        <v>19</v>
      </c>
      <c r="J23" s="21" t="str">
        <f>IF('Rekapitulácia stavby'!AN17="","",'Rekapitulácia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6.5" hidden="1" customHeight="1">
      <c r="A24" s="26"/>
      <c r="B24" s="27"/>
      <c r="C24" s="26"/>
      <c r="D24" s="26"/>
      <c r="E24" s="21" t="str">
        <f>IF('Rekapitulácia stavby'!E18="","",'Rekapitulácia stavby'!E18)</f>
        <v xml:space="preserve"> </v>
      </c>
      <c r="F24" s="26"/>
      <c r="G24" s="26"/>
      <c r="H24" s="26"/>
      <c r="I24" s="23" t="s">
        <v>20</v>
      </c>
      <c r="J24" s="21" t="str">
        <f>IF('Rekapitulácia stavby'!AN18="","",'Rekapitulácia stavby'!AN18)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75" hidden="1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>
      <c r="A26" s="26"/>
      <c r="B26" s="27"/>
      <c r="C26" s="26"/>
      <c r="D26" s="23" t="s">
        <v>26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>
      <c r="A27" s="89"/>
      <c r="B27" s="90"/>
      <c r="C27" s="89"/>
      <c r="D27" s="89"/>
      <c r="E27" s="178" t="s">
        <v>1</v>
      </c>
      <c r="F27" s="178"/>
      <c r="G27" s="178"/>
      <c r="H27" s="178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75" hidden="1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75" hidden="1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4.75" hidden="1" customHeight="1">
      <c r="A30" s="26"/>
      <c r="B30" s="27"/>
      <c r="C30" s="26"/>
      <c r="D30" s="92" t="s">
        <v>27</v>
      </c>
      <c r="E30" s="26"/>
      <c r="F30" s="26"/>
      <c r="G30" s="26"/>
      <c r="H30" s="26"/>
      <c r="I30" s="26"/>
      <c r="J30" s="65">
        <f>ROUND(J119,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75" hidden="1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25" hidden="1" customHeight="1">
      <c r="A32" s="26"/>
      <c r="B32" s="27"/>
      <c r="C32" s="26"/>
      <c r="D32" s="26"/>
      <c r="E32" s="26"/>
      <c r="F32" s="30" t="s">
        <v>29</v>
      </c>
      <c r="G32" s="26"/>
      <c r="H32" s="26"/>
      <c r="I32" s="30" t="s">
        <v>28</v>
      </c>
      <c r="J32" s="30" t="s">
        <v>30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25" hidden="1" customHeight="1">
      <c r="A33" s="26"/>
      <c r="B33" s="27"/>
      <c r="C33" s="26"/>
      <c r="D33" s="93" t="s">
        <v>31</v>
      </c>
      <c r="E33" s="23" t="s">
        <v>32</v>
      </c>
      <c r="F33" s="94">
        <f>ROUND((SUM(BE119:BE128)),  2)</f>
        <v>0</v>
      </c>
      <c r="G33" s="26"/>
      <c r="H33" s="26"/>
      <c r="I33" s="95">
        <v>0.2</v>
      </c>
      <c r="J33" s="94">
        <f>ROUND(((SUM(BE119:BE128))*I33),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25" hidden="1" customHeight="1">
      <c r="A34" s="26"/>
      <c r="B34" s="27"/>
      <c r="C34" s="26"/>
      <c r="D34" s="26"/>
      <c r="E34" s="23" t="s">
        <v>33</v>
      </c>
      <c r="F34" s="94">
        <f>ROUND((SUM(BF119:BF128)),  2)</f>
        <v>0</v>
      </c>
      <c r="G34" s="26"/>
      <c r="H34" s="26"/>
      <c r="I34" s="95">
        <v>0.2</v>
      </c>
      <c r="J34" s="94">
        <f>ROUND(((SUM(BF119:BF128))*I34),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34</v>
      </c>
      <c r="F35" s="94">
        <f>ROUND((SUM(BG119:BG128)),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35</v>
      </c>
      <c r="F36" s="94">
        <f>ROUND((SUM(BH119:BH128)),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36</v>
      </c>
      <c r="F37" s="94">
        <f>ROUND((SUM(BI119:BI128)),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75" hidden="1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4.75" hidden="1" customHeight="1">
      <c r="A39" s="26"/>
      <c r="B39" s="27"/>
      <c r="C39" s="96"/>
      <c r="D39" s="97" t="s">
        <v>37</v>
      </c>
      <c r="E39" s="54"/>
      <c r="F39" s="54"/>
      <c r="G39" s="98" t="s">
        <v>38</v>
      </c>
      <c r="H39" s="99" t="s">
        <v>39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25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25" hidden="1" customHeight="1">
      <c r="B41" s="17"/>
      <c r="L41" s="17"/>
    </row>
    <row r="42" spans="1:31" s="1" customFormat="1" ht="14.25" hidden="1" customHeight="1">
      <c r="B42" s="17"/>
      <c r="L42" s="17"/>
    </row>
    <row r="43" spans="1:31" s="1" customFormat="1" ht="14.25" hidden="1" customHeight="1">
      <c r="B43" s="17"/>
      <c r="L43" s="17"/>
    </row>
    <row r="44" spans="1:31" s="1" customFormat="1" ht="14.25" hidden="1" customHeight="1">
      <c r="B44" s="17"/>
      <c r="L44" s="17"/>
    </row>
    <row r="45" spans="1:31" s="1" customFormat="1" ht="14.25" hidden="1" customHeight="1">
      <c r="B45" s="17"/>
      <c r="L45" s="17"/>
    </row>
    <row r="46" spans="1:31" s="1" customFormat="1" ht="14.25" hidden="1" customHeight="1">
      <c r="B46" s="17"/>
      <c r="L46" s="17"/>
    </row>
    <row r="47" spans="1:31" s="1" customFormat="1" ht="14.25" hidden="1" customHeight="1">
      <c r="B47" s="17"/>
      <c r="L47" s="17"/>
    </row>
    <row r="48" spans="1:31" s="1" customFormat="1" ht="14.25" hidden="1" customHeight="1">
      <c r="B48" s="17"/>
      <c r="L48" s="17"/>
    </row>
    <row r="49" spans="1:31" s="1" customFormat="1" ht="14.25" hidden="1" customHeight="1">
      <c r="B49" s="17"/>
      <c r="L49" s="17"/>
    </row>
    <row r="50" spans="1:31" s="2" customFormat="1" ht="14.25" hidden="1" customHeight="1">
      <c r="B50" s="36"/>
      <c r="D50" s="37" t="s">
        <v>40</v>
      </c>
      <c r="E50" s="38"/>
      <c r="F50" s="38"/>
      <c r="G50" s="37" t="s">
        <v>41</v>
      </c>
      <c r="H50" s="38"/>
      <c r="I50" s="38"/>
      <c r="J50" s="38"/>
      <c r="K50" s="38"/>
      <c r="L50" s="36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t="1.5" hidden="1" customHeight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6"/>
      <c r="B61" s="27"/>
      <c r="C61" s="26"/>
      <c r="D61" s="39" t="s">
        <v>42</v>
      </c>
      <c r="E61" s="29"/>
      <c r="F61" s="102" t="s">
        <v>43</v>
      </c>
      <c r="G61" s="39" t="s">
        <v>42</v>
      </c>
      <c r="H61" s="29"/>
      <c r="I61" s="29"/>
      <c r="J61" s="103" t="s">
        <v>43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6"/>
      <c r="B65" s="27"/>
      <c r="C65" s="26"/>
      <c r="D65" s="37" t="s">
        <v>44</v>
      </c>
      <c r="E65" s="40"/>
      <c r="F65" s="40"/>
      <c r="G65" s="37" t="s">
        <v>45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6"/>
      <c r="B76" s="27"/>
      <c r="C76" s="26"/>
      <c r="D76" s="39" t="s">
        <v>42</v>
      </c>
      <c r="E76" s="29"/>
      <c r="F76" s="102" t="s">
        <v>43</v>
      </c>
      <c r="G76" s="39" t="s">
        <v>42</v>
      </c>
      <c r="H76" s="29"/>
      <c r="I76" s="29"/>
      <c r="J76" s="103" t="s">
        <v>43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25" hidden="1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t="0.75" customHeight="1"/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597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2" t="str">
        <f>E7</f>
        <v>Prestavba rodinného domu na hasičskú zbrojnicu_</v>
      </c>
      <c r="F85" s="203"/>
      <c r="G85" s="203"/>
      <c r="H85" s="20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89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92" t="str">
        <f>E9</f>
        <v>01 - Búracie práce</v>
      </c>
      <c r="F87" s="201"/>
      <c r="G87" s="201"/>
      <c r="H87" s="20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603</v>
      </c>
      <c r="D89" s="26"/>
      <c r="E89" s="26"/>
      <c r="F89" s="21" t="str">
        <f>F12</f>
        <v xml:space="preserve"> </v>
      </c>
      <c r="G89" s="26"/>
      <c r="H89" s="26"/>
      <c r="I89" s="23" t="s">
        <v>17</v>
      </c>
      <c r="J89" s="49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596</v>
      </c>
      <c r="D91" s="26"/>
      <c r="E91" s="26"/>
      <c r="F91" s="21" t="str">
        <f>E15</f>
        <v xml:space="preserve"> </v>
      </c>
      <c r="G91" s="26"/>
      <c r="H91" s="26"/>
      <c r="I91" s="23"/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21</v>
      </c>
      <c r="D92" s="26"/>
      <c r="E92" s="26"/>
      <c r="F92" s="21" t="str">
        <f>IF(E18="","",E18)</f>
        <v xml:space="preserve"> </v>
      </c>
      <c r="G92" s="26"/>
      <c r="H92" s="26"/>
      <c r="I92" s="23" t="s">
        <v>25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91</v>
      </c>
      <c r="D94" s="96"/>
      <c r="E94" s="96"/>
      <c r="F94" s="96"/>
      <c r="G94" s="96"/>
      <c r="H94" s="96"/>
      <c r="I94" s="96"/>
      <c r="J94" s="105" t="s">
        <v>92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598</v>
      </c>
      <c r="D96" s="26"/>
      <c r="E96" s="26"/>
      <c r="F96" s="26"/>
      <c r="G96" s="26"/>
      <c r="H96" s="26"/>
      <c r="I96" s="26"/>
      <c r="J96" s="65">
        <f>J119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93</v>
      </c>
    </row>
    <row r="97" spans="1:31" s="9" customFormat="1" ht="24.95" customHeight="1">
      <c r="B97" s="107"/>
      <c r="D97" s="108" t="s">
        <v>94</v>
      </c>
      <c r="E97" s="109"/>
      <c r="F97" s="109"/>
      <c r="G97" s="109"/>
      <c r="H97" s="109"/>
      <c r="I97" s="109"/>
      <c r="J97" s="110">
        <f>J120</f>
        <v>0</v>
      </c>
      <c r="L97" s="107"/>
    </row>
    <row r="98" spans="1:31" s="10" customFormat="1" ht="19.899999999999999" customHeight="1">
      <c r="B98" s="111"/>
      <c r="D98" s="112" t="s">
        <v>95</v>
      </c>
      <c r="E98" s="113"/>
      <c r="F98" s="113"/>
      <c r="G98" s="113"/>
      <c r="H98" s="113"/>
      <c r="I98" s="113"/>
      <c r="J98" s="114">
        <f>J121</f>
        <v>0</v>
      </c>
      <c r="L98" s="111"/>
    </row>
    <row r="99" spans="1:31" s="10" customFormat="1" ht="19.899999999999999" customHeight="1">
      <c r="B99" s="111"/>
      <c r="D99" s="112" t="s">
        <v>96</v>
      </c>
      <c r="E99" s="113"/>
      <c r="F99" s="113"/>
      <c r="G99" s="113"/>
      <c r="H99" s="113"/>
      <c r="I99" s="113"/>
      <c r="J99" s="114">
        <f>J124</f>
        <v>0</v>
      </c>
      <c r="L99" s="111"/>
    </row>
    <row r="100" spans="1:31" s="2" customFormat="1" ht="21.75" customHeight="1">
      <c r="A100" s="26"/>
      <c r="B100" s="27"/>
      <c r="C100" s="26"/>
      <c r="D100" s="26"/>
      <c r="E100" s="26"/>
      <c r="F100" s="26"/>
      <c r="G100" s="26"/>
      <c r="H100" s="26"/>
      <c r="I100" s="26"/>
      <c r="J100" s="26"/>
      <c r="K100" s="26"/>
      <c r="L100" s="3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1:31" s="2" customFormat="1" ht="6.95" customHeight="1">
      <c r="A101" s="26"/>
      <c r="B101" s="41"/>
      <c r="C101" s="42"/>
      <c r="D101" s="42"/>
      <c r="E101" s="42"/>
      <c r="F101" s="42"/>
      <c r="G101" s="42"/>
      <c r="H101" s="42"/>
      <c r="I101" s="42"/>
      <c r="J101" s="42"/>
      <c r="K101" s="42"/>
      <c r="L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5" spans="1:31" s="2" customFormat="1" ht="6.95" customHeight="1">
      <c r="A105" s="26"/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24.95" customHeight="1">
      <c r="A106" s="26"/>
      <c r="B106" s="27"/>
      <c r="C106" s="18" t="s">
        <v>599</v>
      </c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6.95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2" customHeight="1">
      <c r="A108" s="26"/>
      <c r="B108" s="27"/>
      <c r="C108" s="23" t="s">
        <v>11</v>
      </c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6.5" customHeight="1">
      <c r="A109" s="26"/>
      <c r="B109" s="27"/>
      <c r="C109" s="26"/>
      <c r="D109" s="26"/>
      <c r="E109" s="202" t="str">
        <f>E7</f>
        <v>Prestavba rodinného domu na hasičskú zbrojnicu_</v>
      </c>
      <c r="F109" s="203"/>
      <c r="G109" s="203"/>
      <c r="H109" s="203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>
      <c r="A110" s="26"/>
      <c r="B110" s="27"/>
      <c r="C110" s="23" t="s">
        <v>89</v>
      </c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>
      <c r="A111" s="26"/>
      <c r="B111" s="27"/>
      <c r="C111" s="26"/>
      <c r="D111" s="26"/>
      <c r="E111" s="192" t="str">
        <f>E9</f>
        <v>01 - Búracie práce</v>
      </c>
      <c r="F111" s="201"/>
      <c r="G111" s="201"/>
      <c r="H111" s="201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6.9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603</v>
      </c>
      <c r="D113" s="26"/>
      <c r="E113" s="26"/>
      <c r="F113" s="21" t="str">
        <f>F12</f>
        <v xml:space="preserve"> </v>
      </c>
      <c r="G113" s="26"/>
      <c r="H113" s="26"/>
      <c r="I113" s="23" t="s">
        <v>17</v>
      </c>
      <c r="J113" s="49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5.2" customHeight="1">
      <c r="A115" s="26"/>
      <c r="B115" s="27"/>
      <c r="C115" s="23" t="s">
        <v>596</v>
      </c>
      <c r="D115" s="26"/>
      <c r="E115" s="26"/>
      <c r="F115" s="21" t="str">
        <f>E15</f>
        <v xml:space="preserve"> </v>
      </c>
      <c r="G115" s="26"/>
      <c r="H115" s="26"/>
      <c r="I115" s="23"/>
      <c r="J115" s="24" t="str">
        <f>E21</f>
        <v xml:space="preserve"> </v>
      </c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5.2" customHeight="1">
      <c r="A116" s="26"/>
      <c r="B116" s="27"/>
      <c r="C116" s="23" t="s">
        <v>21</v>
      </c>
      <c r="D116" s="26"/>
      <c r="E116" s="26"/>
      <c r="F116" s="21" t="str">
        <f>IF(E18="","",E18)</f>
        <v xml:space="preserve"> </v>
      </c>
      <c r="G116" s="26"/>
      <c r="H116" s="26"/>
      <c r="I116" s="23" t="s">
        <v>25</v>
      </c>
      <c r="J116" s="24" t="str">
        <f>E24</f>
        <v xml:space="preserve"> </v>
      </c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0.3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11" customFormat="1" ht="29.25" customHeight="1">
      <c r="A118" s="115"/>
      <c r="B118" s="116"/>
      <c r="C118" s="117" t="s">
        <v>97</v>
      </c>
      <c r="D118" s="118" t="s">
        <v>52</v>
      </c>
      <c r="E118" s="118" t="s">
        <v>48</v>
      </c>
      <c r="F118" s="118" t="s">
        <v>49</v>
      </c>
      <c r="G118" s="118" t="s">
        <v>98</v>
      </c>
      <c r="H118" s="118" t="s">
        <v>99</v>
      </c>
      <c r="I118" s="118" t="s">
        <v>100</v>
      </c>
      <c r="J118" s="119" t="s">
        <v>92</v>
      </c>
      <c r="K118" s="120" t="s">
        <v>101</v>
      </c>
      <c r="L118" s="121"/>
      <c r="M118" s="56" t="s">
        <v>1</v>
      </c>
      <c r="N118" s="57" t="s">
        <v>31</v>
      </c>
      <c r="O118" s="57" t="s">
        <v>102</v>
      </c>
      <c r="P118" s="57" t="s">
        <v>103</v>
      </c>
      <c r="Q118" s="57" t="s">
        <v>104</v>
      </c>
      <c r="R118" s="57" t="s">
        <v>105</v>
      </c>
      <c r="S118" s="57" t="s">
        <v>106</v>
      </c>
      <c r="T118" s="58" t="s">
        <v>107</v>
      </c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</row>
    <row r="119" spans="1:65" s="2" customFormat="1" ht="22.9" customHeight="1">
      <c r="A119" s="26"/>
      <c r="B119" s="27"/>
      <c r="C119" s="63" t="s">
        <v>598</v>
      </c>
      <c r="D119" s="26"/>
      <c r="E119" s="26"/>
      <c r="F119" s="26"/>
      <c r="G119" s="26"/>
      <c r="H119" s="26"/>
      <c r="I119" s="26"/>
      <c r="J119" s="122">
        <f>BK119</f>
        <v>0</v>
      </c>
      <c r="K119" s="26"/>
      <c r="L119" s="27"/>
      <c r="M119" s="59"/>
      <c r="N119" s="50"/>
      <c r="O119" s="60"/>
      <c r="P119" s="123">
        <f>P120</f>
        <v>50.962874880000001</v>
      </c>
      <c r="Q119" s="60"/>
      <c r="R119" s="123">
        <f>R120</f>
        <v>0.43611284</v>
      </c>
      <c r="S119" s="60"/>
      <c r="T119" s="124">
        <f>T120</f>
        <v>22.631400000000003</v>
      </c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T119" s="14" t="s">
        <v>65</v>
      </c>
      <c r="AU119" s="14" t="s">
        <v>93</v>
      </c>
      <c r="BK119" s="125">
        <f>BK120</f>
        <v>0</v>
      </c>
    </row>
    <row r="120" spans="1:65" s="12" customFormat="1" ht="25.9" customHeight="1">
      <c r="B120" s="126"/>
      <c r="D120" s="127" t="s">
        <v>65</v>
      </c>
      <c r="E120" s="128" t="s">
        <v>108</v>
      </c>
      <c r="F120" s="128" t="s">
        <v>109</v>
      </c>
      <c r="J120" s="129">
        <f>BK120</f>
        <v>0</v>
      </c>
      <c r="L120" s="126"/>
      <c r="M120" s="130"/>
      <c r="N120" s="131"/>
      <c r="O120" s="131"/>
      <c r="P120" s="132">
        <f>P121+P124</f>
        <v>50.962874880000001</v>
      </c>
      <c r="Q120" s="131"/>
      <c r="R120" s="132">
        <f>R121+R124</f>
        <v>0.43611284</v>
      </c>
      <c r="S120" s="131"/>
      <c r="T120" s="133">
        <f>T121+T124</f>
        <v>22.631400000000003</v>
      </c>
      <c r="AR120" s="127" t="s">
        <v>74</v>
      </c>
      <c r="AT120" s="134" t="s">
        <v>65</v>
      </c>
      <c r="AU120" s="134" t="s">
        <v>66</v>
      </c>
      <c r="AY120" s="127" t="s">
        <v>110</v>
      </c>
      <c r="BK120" s="135">
        <f>BK121+BK124</f>
        <v>0</v>
      </c>
    </row>
    <row r="121" spans="1:65" s="12" customFormat="1" ht="22.9" customHeight="1">
      <c r="B121" s="126"/>
      <c r="D121" s="127" t="s">
        <v>65</v>
      </c>
      <c r="E121" s="136" t="s">
        <v>111</v>
      </c>
      <c r="F121" s="136" t="s">
        <v>112</v>
      </c>
      <c r="J121" s="137">
        <f>BK121</f>
        <v>0</v>
      </c>
      <c r="L121" s="126"/>
      <c r="M121" s="130"/>
      <c r="N121" s="131"/>
      <c r="O121" s="131"/>
      <c r="P121" s="132">
        <f>SUM(P122:P123)</f>
        <v>2.5468800000000001E-3</v>
      </c>
      <c r="Q121" s="131"/>
      <c r="R121" s="132">
        <f>SUM(R122:R123)</f>
        <v>0.43611284</v>
      </c>
      <c r="S121" s="131"/>
      <c r="T121" s="133">
        <f>SUM(T122:T123)</f>
        <v>0</v>
      </c>
      <c r="AR121" s="127" t="s">
        <v>74</v>
      </c>
      <c r="AT121" s="134" t="s">
        <v>65</v>
      </c>
      <c r="AU121" s="134" t="s">
        <v>74</v>
      </c>
      <c r="AY121" s="127" t="s">
        <v>110</v>
      </c>
      <c r="BK121" s="135">
        <f>SUM(BK122:BK123)</f>
        <v>0</v>
      </c>
    </row>
    <row r="122" spans="1:65" s="2" customFormat="1" ht="24.2" customHeight="1">
      <c r="A122" s="26"/>
      <c r="B122" s="138"/>
      <c r="C122" s="139" t="s">
        <v>113</v>
      </c>
      <c r="D122" s="139" t="s">
        <v>114</v>
      </c>
      <c r="E122" s="140" t="s">
        <v>115</v>
      </c>
      <c r="F122" s="141" t="s">
        <v>116</v>
      </c>
      <c r="G122" s="142" t="s">
        <v>117</v>
      </c>
      <c r="H122" s="143">
        <v>4.0000000000000001E-3</v>
      </c>
      <c r="I122" s="143"/>
      <c r="J122" s="143"/>
      <c r="K122" s="144"/>
      <c r="L122" s="27"/>
      <c r="M122" s="145" t="s">
        <v>1</v>
      </c>
      <c r="N122" s="146" t="s">
        <v>33</v>
      </c>
      <c r="O122" s="147">
        <v>0.63671999999999995</v>
      </c>
      <c r="P122" s="147">
        <f>O122*H122</f>
        <v>2.5468800000000001E-3</v>
      </c>
      <c r="Q122" s="147">
        <v>2.8209999999999999E-2</v>
      </c>
      <c r="R122" s="147">
        <f>Q122*H122</f>
        <v>1.1284E-4</v>
      </c>
      <c r="S122" s="147">
        <v>0</v>
      </c>
      <c r="T122" s="148">
        <f>S122*H122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49" t="s">
        <v>118</v>
      </c>
      <c r="AT122" s="149" t="s">
        <v>114</v>
      </c>
      <c r="AU122" s="149" t="s">
        <v>119</v>
      </c>
      <c r="AY122" s="14" t="s">
        <v>110</v>
      </c>
      <c r="BE122" s="150">
        <f>IF(N122="základná",J122,0)</f>
        <v>0</v>
      </c>
      <c r="BF122" s="150">
        <f>IF(N122="znížená",J122,0)</f>
        <v>0</v>
      </c>
      <c r="BG122" s="150">
        <f>IF(N122="zákl. prenesená",J122,0)</f>
        <v>0</v>
      </c>
      <c r="BH122" s="150">
        <f>IF(N122="zníž. prenesená",J122,0)</f>
        <v>0</v>
      </c>
      <c r="BI122" s="150">
        <f>IF(N122="nulová",J122,0)</f>
        <v>0</v>
      </c>
      <c r="BJ122" s="14" t="s">
        <v>119</v>
      </c>
      <c r="BK122" s="151">
        <f>ROUND(I122*H122,3)</f>
        <v>0</v>
      </c>
      <c r="BL122" s="14" t="s">
        <v>118</v>
      </c>
      <c r="BM122" s="149" t="s">
        <v>120</v>
      </c>
    </row>
    <row r="123" spans="1:65" s="2" customFormat="1" ht="24.2" customHeight="1">
      <c r="A123" s="26"/>
      <c r="B123" s="138"/>
      <c r="C123" s="152" t="s">
        <v>121</v>
      </c>
      <c r="D123" s="152" t="s">
        <v>122</v>
      </c>
      <c r="E123" s="153" t="s">
        <v>123</v>
      </c>
      <c r="F123" s="154" t="s">
        <v>124</v>
      </c>
      <c r="G123" s="155" t="s">
        <v>125</v>
      </c>
      <c r="H123" s="156">
        <v>0.436</v>
      </c>
      <c r="I123" s="156"/>
      <c r="J123" s="156"/>
      <c r="K123" s="157"/>
      <c r="L123" s="158"/>
      <c r="M123" s="159" t="s">
        <v>1</v>
      </c>
      <c r="N123" s="160" t="s">
        <v>33</v>
      </c>
      <c r="O123" s="147">
        <v>0</v>
      </c>
      <c r="P123" s="147">
        <f>O123*H123</f>
        <v>0</v>
      </c>
      <c r="Q123" s="147">
        <v>1</v>
      </c>
      <c r="R123" s="147">
        <f>Q123*H123</f>
        <v>0.436</v>
      </c>
      <c r="S123" s="147">
        <v>0</v>
      </c>
      <c r="T123" s="148">
        <f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49" t="s">
        <v>126</v>
      </c>
      <c r="AT123" s="149" t="s">
        <v>122</v>
      </c>
      <c r="AU123" s="149" t="s">
        <v>119</v>
      </c>
      <c r="AY123" s="14" t="s">
        <v>110</v>
      </c>
      <c r="BE123" s="150">
        <f>IF(N123="základná",J123,0)</f>
        <v>0</v>
      </c>
      <c r="BF123" s="150">
        <f>IF(N123="znížená",J123,0)</f>
        <v>0</v>
      </c>
      <c r="BG123" s="150">
        <f>IF(N123="zákl. prenesená",J123,0)</f>
        <v>0</v>
      </c>
      <c r="BH123" s="150">
        <f>IF(N123="zníž. prenesená",J123,0)</f>
        <v>0</v>
      </c>
      <c r="BI123" s="150">
        <f>IF(N123="nulová",J123,0)</f>
        <v>0</v>
      </c>
      <c r="BJ123" s="14" t="s">
        <v>119</v>
      </c>
      <c r="BK123" s="151">
        <f>ROUND(I123*H123,3)</f>
        <v>0</v>
      </c>
      <c r="BL123" s="14" t="s">
        <v>118</v>
      </c>
      <c r="BM123" s="149" t="s">
        <v>127</v>
      </c>
    </row>
    <row r="124" spans="1:65" s="12" customFormat="1" ht="22.9" customHeight="1">
      <c r="B124" s="126"/>
      <c r="D124" s="127" t="s">
        <v>65</v>
      </c>
      <c r="E124" s="136" t="s">
        <v>128</v>
      </c>
      <c r="F124" s="136" t="s">
        <v>129</v>
      </c>
      <c r="J124" s="137"/>
      <c r="L124" s="126"/>
      <c r="M124" s="130"/>
      <c r="N124" s="131"/>
      <c r="O124" s="131"/>
      <c r="P124" s="132">
        <f>SUM(P125:P128)</f>
        <v>50.960328000000004</v>
      </c>
      <c r="Q124" s="131"/>
      <c r="R124" s="132">
        <f>SUM(R125:R128)</f>
        <v>0</v>
      </c>
      <c r="S124" s="131"/>
      <c r="T124" s="133">
        <f>SUM(T125:T128)</f>
        <v>22.631400000000003</v>
      </c>
      <c r="AR124" s="127" t="s">
        <v>74</v>
      </c>
      <c r="AT124" s="134" t="s">
        <v>65</v>
      </c>
      <c r="AU124" s="134" t="s">
        <v>74</v>
      </c>
      <c r="AY124" s="127" t="s">
        <v>110</v>
      </c>
      <c r="BK124" s="135">
        <f>SUM(BK125:BK128)</f>
        <v>0</v>
      </c>
    </row>
    <row r="125" spans="1:65" s="2" customFormat="1" ht="37.9" customHeight="1">
      <c r="A125" s="26"/>
      <c r="B125" s="138"/>
      <c r="C125" s="139" t="s">
        <v>130</v>
      </c>
      <c r="D125" s="139" t="s">
        <v>114</v>
      </c>
      <c r="E125" s="140" t="s">
        <v>131</v>
      </c>
      <c r="F125" s="141" t="s">
        <v>132</v>
      </c>
      <c r="G125" s="142" t="s">
        <v>133</v>
      </c>
      <c r="H125" s="143">
        <v>11.88</v>
      </c>
      <c r="I125" s="143"/>
      <c r="J125" s="143"/>
      <c r="K125" s="144"/>
      <c r="L125" s="27"/>
      <c r="M125" s="145" t="s">
        <v>1</v>
      </c>
      <c r="N125" s="146" t="s">
        <v>33</v>
      </c>
      <c r="O125" s="147">
        <v>1.4550000000000001</v>
      </c>
      <c r="P125" s="147">
        <f>O125*H125</f>
        <v>17.285400000000003</v>
      </c>
      <c r="Q125" s="147">
        <v>0</v>
      </c>
      <c r="R125" s="147">
        <f>Q125*H125</f>
        <v>0</v>
      </c>
      <c r="S125" s="147">
        <v>1.905</v>
      </c>
      <c r="T125" s="148">
        <f>S125*H125</f>
        <v>22.631400000000003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49" t="s">
        <v>118</v>
      </c>
      <c r="AT125" s="149" t="s">
        <v>114</v>
      </c>
      <c r="AU125" s="149" t="s">
        <v>119</v>
      </c>
      <c r="AY125" s="14" t="s">
        <v>110</v>
      </c>
      <c r="BE125" s="150">
        <f>IF(N125="základná",J125,0)</f>
        <v>0</v>
      </c>
      <c r="BF125" s="150">
        <f>IF(N125="znížená",J125,0)</f>
        <v>0</v>
      </c>
      <c r="BG125" s="150">
        <f>IF(N125="zákl. prenesená",J125,0)</f>
        <v>0</v>
      </c>
      <c r="BH125" s="150">
        <f>IF(N125="zníž. prenesená",J125,0)</f>
        <v>0</v>
      </c>
      <c r="BI125" s="150">
        <f>IF(N125="nulová",J125,0)</f>
        <v>0</v>
      </c>
      <c r="BJ125" s="14" t="s">
        <v>119</v>
      </c>
      <c r="BK125" s="151">
        <f>ROUND(I125*H125,3)</f>
        <v>0</v>
      </c>
      <c r="BL125" s="14" t="s">
        <v>118</v>
      </c>
      <c r="BM125" s="149" t="s">
        <v>134</v>
      </c>
    </row>
    <row r="126" spans="1:65" s="2" customFormat="1" ht="14.45" customHeight="1">
      <c r="A126" s="26"/>
      <c r="B126" s="138"/>
      <c r="C126" s="139" t="s">
        <v>135</v>
      </c>
      <c r="D126" s="139" t="s">
        <v>114</v>
      </c>
      <c r="E126" s="140" t="s">
        <v>136</v>
      </c>
      <c r="F126" s="141" t="s">
        <v>137</v>
      </c>
      <c r="G126" s="142" t="s">
        <v>125</v>
      </c>
      <c r="H126" s="143">
        <v>22.631</v>
      </c>
      <c r="I126" s="143"/>
      <c r="J126" s="143"/>
      <c r="K126" s="144"/>
      <c r="L126" s="27"/>
      <c r="M126" s="145" t="s">
        <v>1</v>
      </c>
      <c r="N126" s="146" t="s">
        <v>33</v>
      </c>
      <c r="O126" s="147">
        <v>0.59799999999999998</v>
      </c>
      <c r="P126" s="147">
        <f>O126*H126</f>
        <v>13.533337999999999</v>
      </c>
      <c r="Q126" s="147">
        <v>0</v>
      </c>
      <c r="R126" s="147">
        <f>Q126*H126</f>
        <v>0</v>
      </c>
      <c r="S126" s="147">
        <v>0</v>
      </c>
      <c r="T126" s="148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9" t="s">
        <v>118</v>
      </c>
      <c r="AT126" s="149" t="s">
        <v>114</v>
      </c>
      <c r="AU126" s="149" t="s">
        <v>119</v>
      </c>
      <c r="AY126" s="14" t="s">
        <v>110</v>
      </c>
      <c r="BE126" s="150">
        <f>IF(N126="základná",J126,0)</f>
        <v>0</v>
      </c>
      <c r="BF126" s="150">
        <f>IF(N126="znížená",J126,0)</f>
        <v>0</v>
      </c>
      <c r="BG126" s="150">
        <f>IF(N126="zákl. prenesená",J126,0)</f>
        <v>0</v>
      </c>
      <c r="BH126" s="150">
        <f>IF(N126="zníž. prenesená",J126,0)</f>
        <v>0</v>
      </c>
      <c r="BI126" s="150">
        <f>IF(N126="nulová",J126,0)</f>
        <v>0</v>
      </c>
      <c r="BJ126" s="14" t="s">
        <v>119</v>
      </c>
      <c r="BK126" s="151">
        <f>ROUND(I126*H126,3)</f>
        <v>0</v>
      </c>
      <c r="BL126" s="14" t="s">
        <v>118</v>
      </c>
      <c r="BM126" s="149" t="s">
        <v>138</v>
      </c>
    </row>
    <row r="127" spans="1:65" s="2" customFormat="1" ht="24.2" customHeight="1">
      <c r="A127" s="26"/>
      <c r="B127" s="138"/>
      <c r="C127" s="139" t="s">
        <v>139</v>
      </c>
      <c r="D127" s="139" t="s">
        <v>114</v>
      </c>
      <c r="E127" s="140" t="s">
        <v>140</v>
      </c>
      <c r="F127" s="141" t="s">
        <v>141</v>
      </c>
      <c r="G127" s="142" t="s">
        <v>125</v>
      </c>
      <c r="H127" s="143">
        <v>22.631</v>
      </c>
      <c r="I127" s="143"/>
      <c r="J127" s="143"/>
      <c r="K127" s="144"/>
      <c r="L127" s="27"/>
      <c r="M127" s="145" t="s">
        <v>1</v>
      </c>
      <c r="N127" s="146" t="s">
        <v>33</v>
      </c>
      <c r="O127" s="147">
        <v>0.89</v>
      </c>
      <c r="P127" s="147">
        <f>O127*H127</f>
        <v>20.141590000000001</v>
      </c>
      <c r="Q127" s="147">
        <v>0</v>
      </c>
      <c r="R127" s="147">
        <f>Q127*H127</f>
        <v>0</v>
      </c>
      <c r="S127" s="147">
        <v>0</v>
      </c>
      <c r="T127" s="148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9" t="s">
        <v>118</v>
      </c>
      <c r="AT127" s="149" t="s">
        <v>114</v>
      </c>
      <c r="AU127" s="149" t="s">
        <v>119</v>
      </c>
      <c r="AY127" s="14" t="s">
        <v>110</v>
      </c>
      <c r="BE127" s="150">
        <f>IF(N127="základná",J127,0)</f>
        <v>0</v>
      </c>
      <c r="BF127" s="150">
        <f>IF(N127="znížená",J127,0)</f>
        <v>0</v>
      </c>
      <c r="BG127" s="150">
        <f>IF(N127="zákl. prenesená",J127,0)</f>
        <v>0</v>
      </c>
      <c r="BH127" s="150">
        <f>IF(N127="zníž. prenesená",J127,0)</f>
        <v>0</v>
      </c>
      <c r="BI127" s="150">
        <f>IF(N127="nulová",J127,0)</f>
        <v>0</v>
      </c>
      <c r="BJ127" s="14" t="s">
        <v>119</v>
      </c>
      <c r="BK127" s="151">
        <f>ROUND(I127*H127,3)</f>
        <v>0</v>
      </c>
      <c r="BL127" s="14" t="s">
        <v>118</v>
      </c>
      <c r="BM127" s="149" t="s">
        <v>142</v>
      </c>
    </row>
    <row r="128" spans="1:65" s="2" customFormat="1" ht="24.2" customHeight="1">
      <c r="A128" s="26"/>
      <c r="B128" s="138"/>
      <c r="C128" s="139" t="s">
        <v>143</v>
      </c>
      <c r="D128" s="139" t="s">
        <v>114</v>
      </c>
      <c r="E128" s="140" t="s">
        <v>144</v>
      </c>
      <c r="F128" s="141" t="s">
        <v>145</v>
      </c>
      <c r="G128" s="142" t="s">
        <v>125</v>
      </c>
      <c r="H128" s="143">
        <v>22.631</v>
      </c>
      <c r="I128" s="143"/>
      <c r="J128" s="143"/>
      <c r="K128" s="144"/>
      <c r="L128" s="27"/>
      <c r="M128" s="161" t="s">
        <v>1</v>
      </c>
      <c r="N128" s="162" t="s">
        <v>33</v>
      </c>
      <c r="O128" s="163">
        <v>0</v>
      </c>
      <c r="P128" s="163">
        <f>O128*H128</f>
        <v>0</v>
      </c>
      <c r="Q128" s="163">
        <v>0</v>
      </c>
      <c r="R128" s="163">
        <f>Q128*H128</f>
        <v>0</v>
      </c>
      <c r="S128" s="163">
        <v>0</v>
      </c>
      <c r="T128" s="164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9" t="s">
        <v>118</v>
      </c>
      <c r="AT128" s="149" t="s">
        <v>114</v>
      </c>
      <c r="AU128" s="149" t="s">
        <v>119</v>
      </c>
      <c r="AY128" s="14" t="s">
        <v>110</v>
      </c>
      <c r="BE128" s="150">
        <f>IF(N128="základná",J128,0)</f>
        <v>0</v>
      </c>
      <c r="BF128" s="150">
        <f>IF(N128="znížená",J128,0)</f>
        <v>0</v>
      </c>
      <c r="BG128" s="150">
        <f>IF(N128="zákl. prenesená",J128,0)</f>
        <v>0</v>
      </c>
      <c r="BH128" s="150">
        <f>IF(N128="zníž. prenesená",J128,0)</f>
        <v>0</v>
      </c>
      <c r="BI128" s="150">
        <f>IF(N128="nulová",J128,0)</f>
        <v>0</v>
      </c>
      <c r="BJ128" s="14" t="s">
        <v>119</v>
      </c>
      <c r="BK128" s="151">
        <f>ROUND(I128*H128,3)</f>
        <v>0</v>
      </c>
      <c r="BL128" s="14" t="s">
        <v>118</v>
      </c>
      <c r="BM128" s="149" t="s">
        <v>146</v>
      </c>
    </row>
    <row r="129" spans="1:31" s="2" customFormat="1" ht="6.95" customHeight="1">
      <c r="A129" s="26"/>
      <c r="B129" s="41"/>
      <c r="C129" s="42"/>
      <c r="D129" s="42"/>
      <c r="E129" s="42"/>
      <c r="F129" s="42"/>
      <c r="G129" s="42"/>
      <c r="H129" s="42"/>
      <c r="I129" s="42"/>
      <c r="J129" s="42"/>
      <c r="K129" s="42"/>
      <c r="L129" s="27"/>
      <c r="M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</sheetData>
  <autoFilter ref="C118:K128" xr:uid="{00000000-0009-0000-0000-000001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48"/>
  <sheetViews>
    <sheetView showGridLines="0" topLeftCell="A53" workbookViewId="0">
      <selection activeCell="C62" sqref="C6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2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idden="1">
      <c r="A1" s="87"/>
    </row>
    <row r="2" spans="1:46" s="1" customFormat="1" ht="2.25" hidden="1" customHeight="1">
      <c r="L2" s="167" t="s">
        <v>5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AT2" s="14" t="s">
        <v>78</v>
      </c>
    </row>
    <row r="3" spans="1:46" s="1" customFormat="1" ht="6.7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75" hidden="1" customHeight="1">
      <c r="B4" s="17"/>
      <c r="D4" s="18" t="s">
        <v>88</v>
      </c>
      <c r="L4" s="17"/>
      <c r="M4" s="88" t="s">
        <v>8</v>
      </c>
      <c r="AT4" s="14" t="s">
        <v>3</v>
      </c>
    </row>
    <row r="5" spans="1:46" s="1" customFormat="1" ht="6.75" hidden="1" customHeight="1">
      <c r="B5" s="17"/>
      <c r="L5" s="17"/>
    </row>
    <row r="6" spans="1:46" s="1" customFormat="1" ht="12" hidden="1" customHeight="1">
      <c r="B6" s="17"/>
      <c r="D6" s="23" t="s">
        <v>11</v>
      </c>
      <c r="L6" s="17"/>
    </row>
    <row r="7" spans="1:46" s="1" customFormat="1" ht="16.5" hidden="1" customHeight="1">
      <c r="B7" s="17"/>
      <c r="E7" s="202" t="str">
        <f>'Rekapitulácia stavby'!K6</f>
        <v>Prestavba rodinného domu na hasičskú zbrojnicu_</v>
      </c>
      <c r="F7" s="202"/>
      <c r="G7" s="202"/>
      <c r="H7" s="202"/>
      <c r="L7" s="17"/>
    </row>
    <row r="8" spans="1:46" s="2" customFormat="1" ht="12" hidden="1" customHeight="1">
      <c r="A8" s="26"/>
      <c r="B8" s="27"/>
      <c r="C8" s="26"/>
      <c r="D8" s="23" t="s">
        <v>89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>
      <c r="A9" s="26"/>
      <c r="B9" s="27"/>
      <c r="C9" s="26"/>
      <c r="D9" s="26"/>
      <c r="E9" s="192" t="s">
        <v>147</v>
      </c>
      <c r="F9" s="192"/>
      <c r="G9" s="192"/>
      <c r="H9" s="192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idden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>
      <c r="A11" s="26"/>
      <c r="B11" s="27"/>
      <c r="C11" s="26"/>
      <c r="D11" s="23" t="s">
        <v>13</v>
      </c>
      <c r="E11" s="26"/>
      <c r="F11" s="21" t="s">
        <v>1</v>
      </c>
      <c r="G11" s="26"/>
      <c r="H11" s="26"/>
      <c r="I11" s="23" t="s">
        <v>14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>
      <c r="A12" s="26"/>
      <c r="B12" s="27"/>
      <c r="C12" s="26"/>
      <c r="D12" s="23" t="s">
        <v>15</v>
      </c>
      <c r="E12" s="26"/>
      <c r="F12" s="21" t="s">
        <v>16</v>
      </c>
      <c r="G12" s="26"/>
      <c r="H12" s="26"/>
      <c r="I12" s="23" t="s">
        <v>17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6" hidden="1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18</v>
      </c>
      <c r="E14" s="26"/>
      <c r="F14" s="26"/>
      <c r="G14" s="26"/>
      <c r="H14" s="26"/>
      <c r="I14" s="23" t="s">
        <v>19</v>
      </c>
      <c r="J14" s="21" t="str">
        <f>IF('Rekapitulácia stavby'!AN9="","",'Rekapitulácia stavby'!AN9)</f>
        <v/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>
      <c r="A15" s="26"/>
      <c r="B15" s="27"/>
      <c r="C15" s="26"/>
      <c r="D15" s="26"/>
      <c r="E15" s="21" t="str">
        <f>IF('Rekapitulácia stavby'!E10="","",'Rekapitulácia stavby'!E10)</f>
        <v xml:space="preserve"> </v>
      </c>
      <c r="F15" s="26"/>
      <c r="G15" s="26"/>
      <c r="H15" s="26"/>
      <c r="I15" s="23" t="s">
        <v>20</v>
      </c>
      <c r="J15" s="21" t="str">
        <f>IF('Rekapitulácia stavby'!AN10="","",'Rekapitulácia stavby'!AN10)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75" hidden="1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>
      <c r="A17" s="26"/>
      <c r="B17" s="27"/>
      <c r="C17" s="26"/>
      <c r="D17" s="23" t="s">
        <v>21</v>
      </c>
      <c r="E17" s="26"/>
      <c r="F17" s="26"/>
      <c r="G17" s="26"/>
      <c r="H17" s="26"/>
      <c r="I17" s="23" t="s">
        <v>19</v>
      </c>
      <c r="J17" s="21" t="str">
        <f>'Rekapitulácia stavby'!AN12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>
      <c r="A18" s="26"/>
      <c r="B18" s="27"/>
      <c r="C18" s="26"/>
      <c r="D18" s="26"/>
      <c r="E18" s="176" t="str">
        <f>'Rekapitulácia stavby'!E13</f>
        <v xml:space="preserve"> </v>
      </c>
      <c r="F18" s="176"/>
      <c r="G18" s="176"/>
      <c r="H18" s="176"/>
      <c r="I18" s="23" t="s">
        <v>20</v>
      </c>
      <c r="J18" s="21" t="str">
        <f>'Rekapitulácia stavby'!AN13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75" hidden="1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>
      <c r="A20" s="26"/>
      <c r="B20" s="27"/>
      <c r="C20" s="26"/>
      <c r="D20" s="23" t="s">
        <v>22</v>
      </c>
      <c r="E20" s="26"/>
      <c r="F20" s="26"/>
      <c r="G20" s="26"/>
      <c r="H20" s="26"/>
      <c r="I20" s="23" t="s">
        <v>19</v>
      </c>
      <c r="J20" s="21" t="e">
        <f>IF('Rekapitulácia stavby'!#REF!="","",'Rekapitulácia stavby'!#REF!)</f>
        <v>#REF!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>
      <c r="A21" s="26"/>
      <c r="B21" s="27"/>
      <c r="C21" s="26"/>
      <c r="D21" s="26"/>
      <c r="E21" s="21" t="str">
        <f>IF('Rekapitulácia stavby'!E15="","",'Rekapitulácia stavby'!E15)</f>
        <v xml:space="preserve"> </v>
      </c>
      <c r="F21" s="26"/>
      <c r="G21" s="26"/>
      <c r="H21" s="26"/>
      <c r="I21" s="23" t="s">
        <v>20</v>
      </c>
      <c r="J21" s="21" t="str">
        <f>IF('Rekapitulácia stavby'!AN15="","",'Rekapitulácia stavby'!AN15)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75" hidden="1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>
      <c r="A23" s="26"/>
      <c r="B23" s="27"/>
      <c r="C23" s="26"/>
      <c r="D23" s="23" t="s">
        <v>25</v>
      </c>
      <c r="E23" s="26"/>
      <c r="F23" s="26"/>
      <c r="G23" s="26"/>
      <c r="H23" s="26"/>
      <c r="I23" s="23" t="s">
        <v>19</v>
      </c>
      <c r="J23" s="21" t="str">
        <f>IF('Rekapitulácia stavby'!AN17="","",'Rekapitulácia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>
      <c r="A24" s="26"/>
      <c r="B24" s="27"/>
      <c r="C24" s="26"/>
      <c r="D24" s="26"/>
      <c r="E24" s="21" t="str">
        <f>IF('Rekapitulácia stavby'!E18="","",'Rekapitulácia stavby'!E18)</f>
        <v xml:space="preserve"> </v>
      </c>
      <c r="F24" s="26"/>
      <c r="G24" s="26"/>
      <c r="H24" s="26"/>
      <c r="I24" s="23" t="s">
        <v>20</v>
      </c>
      <c r="J24" s="21" t="str">
        <f>IF('Rekapitulácia stavby'!AN18="","",'Rekapitulácia stavby'!AN18)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75" hidden="1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>
      <c r="A26" s="26"/>
      <c r="B26" s="27"/>
      <c r="C26" s="26"/>
      <c r="D26" s="23" t="s">
        <v>26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>
      <c r="A27" s="89"/>
      <c r="B27" s="90"/>
      <c r="C27" s="89"/>
      <c r="D27" s="89"/>
      <c r="E27" s="178" t="s">
        <v>1</v>
      </c>
      <c r="F27" s="178"/>
      <c r="G27" s="178"/>
      <c r="H27" s="178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75" hidden="1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75" hidden="1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4.75" hidden="1" customHeight="1">
      <c r="A30" s="26"/>
      <c r="B30" s="27"/>
      <c r="C30" s="26"/>
      <c r="D30" s="92" t="s">
        <v>27</v>
      </c>
      <c r="E30" s="26"/>
      <c r="F30" s="26"/>
      <c r="G30" s="26"/>
      <c r="H30" s="26"/>
      <c r="I30" s="26"/>
      <c r="J30" s="65">
        <f>ROUND(J99,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75" hidden="1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25" hidden="1" customHeight="1">
      <c r="A32" s="26"/>
      <c r="B32" s="27"/>
      <c r="C32" s="26"/>
      <c r="D32" s="26"/>
      <c r="E32" s="26"/>
      <c r="F32" s="30" t="s">
        <v>29</v>
      </c>
      <c r="G32" s="26"/>
      <c r="H32" s="26"/>
      <c r="I32" s="30" t="s">
        <v>28</v>
      </c>
      <c r="J32" s="30" t="s">
        <v>30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25" hidden="1" customHeight="1">
      <c r="A33" s="26"/>
      <c r="B33" s="27"/>
      <c r="C33" s="26"/>
      <c r="D33" s="93" t="s">
        <v>31</v>
      </c>
      <c r="E33" s="23" t="s">
        <v>32</v>
      </c>
      <c r="F33" s="94">
        <f>ROUND((SUM(BE99:BE147)),  2)</f>
        <v>0</v>
      </c>
      <c r="G33" s="26"/>
      <c r="H33" s="26"/>
      <c r="I33" s="95">
        <v>0.2</v>
      </c>
      <c r="J33" s="94">
        <f>ROUND(((SUM(BE99:BE147))*I33),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25" hidden="1" customHeight="1">
      <c r="A34" s="26"/>
      <c r="B34" s="27"/>
      <c r="C34" s="26"/>
      <c r="D34" s="26"/>
      <c r="E34" s="23" t="s">
        <v>33</v>
      </c>
      <c r="F34" s="94">
        <f>ROUND((SUM(BF99:BF147)),  2)</f>
        <v>0</v>
      </c>
      <c r="G34" s="26"/>
      <c r="H34" s="26"/>
      <c r="I34" s="95">
        <v>0.2</v>
      </c>
      <c r="J34" s="94">
        <f>ROUND(((SUM(BF99:BF147))*I34),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34</v>
      </c>
      <c r="F35" s="94">
        <f>ROUND((SUM(BG99:BG147)),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35</v>
      </c>
      <c r="F36" s="94">
        <f>ROUND((SUM(BH99:BH147)),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36</v>
      </c>
      <c r="F37" s="94">
        <f>ROUND((SUM(BI99:BI147)),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75" hidden="1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4.75" hidden="1" customHeight="1">
      <c r="A39" s="26"/>
      <c r="B39" s="27"/>
      <c r="C39" s="96"/>
      <c r="D39" s="97" t="s">
        <v>37</v>
      </c>
      <c r="E39" s="54"/>
      <c r="F39" s="54"/>
      <c r="G39" s="98" t="s">
        <v>38</v>
      </c>
      <c r="H39" s="99" t="s">
        <v>39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hidden="1">
      <c r="B40" s="17"/>
      <c r="L40" s="17"/>
    </row>
    <row r="41" spans="1:31" hidden="1">
      <c r="B41" s="17"/>
      <c r="L41" s="17"/>
    </row>
    <row r="42" spans="1:31" hidden="1">
      <c r="B42" s="17"/>
      <c r="L42" s="17"/>
    </row>
    <row r="43" spans="1:31" hidden="1">
      <c r="B43" s="17"/>
      <c r="L43" s="17"/>
    </row>
    <row r="44" spans="1:31" hidden="1">
      <c r="B44" s="17"/>
      <c r="L44" s="17"/>
    </row>
    <row r="45" spans="1:31" hidden="1">
      <c r="B45" s="17"/>
      <c r="L45" s="17"/>
    </row>
    <row r="46" spans="1:31" hidden="1">
      <c r="B46" s="17"/>
      <c r="L46" s="17"/>
    </row>
    <row r="47" spans="1:31" hidden="1">
      <c r="B47" s="17"/>
      <c r="L47" s="17"/>
    </row>
    <row r="48" spans="1:31" hidden="1">
      <c r="B48" s="17"/>
      <c r="L48" s="17"/>
    </row>
    <row r="49" spans="1:31" s="2" customFormat="1" ht="12.75" hidden="1">
      <c r="A49" s="26"/>
      <c r="B49" s="27"/>
      <c r="C49" s="26"/>
      <c r="D49" s="39" t="s">
        <v>42</v>
      </c>
      <c r="E49" s="29"/>
      <c r="F49" s="102" t="s">
        <v>43</v>
      </c>
      <c r="G49" s="39" t="s">
        <v>42</v>
      </c>
      <c r="H49" s="29"/>
      <c r="I49" s="29"/>
      <c r="J49" s="103" t="s">
        <v>43</v>
      </c>
      <c r="K49" s="29"/>
      <c r="L49" s="3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</row>
    <row r="50" spans="1:31" s="2" customFormat="1" ht="0.75" hidden="1" customHeight="1">
      <c r="A50" s="26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3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</row>
    <row r="51" spans="1:31" ht="0.75" hidden="1" customHeight="1"/>
    <row r="52" spans="1:31" hidden="1"/>
    <row r="54" spans="1:31" s="2" customFormat="1" ht="6.95" customHeight="1">
      <c r="A54" s="26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3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</row>
    <row r="55" spans="1:31" s="2" customFormat="1" ht="24.95" customHeight="1">
      <c r="A55" s="26"/>
      <c r="B55" s="27"/>
      <c r="C55" s="18" t="s">
        <v>597</v>
      </c>
      <c r="D55" s="26"/>
      <c r="E55" s="26"/>
      <c r="F55" s="26"/>
      <c r="G55" s="26"/>
      <c r="H55" s="26"/>
      <c r="I55" s="26"/>
      <c r="J55" s="26"/>
      <c r="K55" s="26"/>
      <c r="L55" s="3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</row>
    <row r="56" spans="1:31" s="2" customFormat="1" ht="6.95" customHeight="1">
      <c r="A56" s="26"/>
      <c r="B56" s="27"/>
      <c r="C56" s="26"/>
      <c r="D56" s="26"/>
      <c r="E56" s="26"/>
      <c r="F56" s="26"/>
      <c r="G56" s="26"/>
      <c r="H56" s="26"/>
      <c r="I56" s="26"/>
      <c r="J56" s="26"/>
      <c r="K56" s="26"/>
      <c r="L56" s="3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</row>
    <row r="57" spans="1:31" s="2" customFormat="1" ht="12" customHeight="1">
      <c r="A57" s="26"/>
      <c r="B57" s="27"/>
      <c r="C57" s="23" t="s">
        <v>11</v>
      </c>
      <c r="D57" s="26"/>
      <c r="E57" s="26"/>
      <c r="F57" s="26"/>
      <c r="G57" s="26"/>
      <c r="H57" s="26"/>
      <c r="I57" s="26"/>
      <c r="J57" s="26"/>
      <c r="K57" s="26"/>
      <c r="L57" s="3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</row>
    <row r="58" spans="1:31" s="2" customFormat="1" ht="16.5" customHeight="1">
      <c r="A58" s="26"/>
      <c r="B58" s="27"/>
      <c r="C58" s="26"/>
      <c r="D58" s="26"/>
      <c r="E58" s="202" t="str">
        <f>E7</f>
        <v>Prestavba rodinného domu na hasičskú zbrojnicu_</v>
      </c>
      <c r="F58" s="202"/>
      <c r="G58" s="202"/>
      <c r="H58" s="202"/>
      <c r="I58" s="26"/>
      <c r="J58" s="26"/>
      <c r="K58" s="26"/>
      <c r="L58" s="3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</row>
    <row r="59" spans="1:31" s="2" customFormat="1" ht="12" customHeight="1">
      <c r="A59" s="26"/>
      <c r="B59" s="27"/>
      <c r="C59" s="23" t="s">
        <v>89</v>
      </c>
      <c r="D59" s="26"/>
      <c r="E59" s="26"/>
      <c r="F59" s="26"/>
      <c r="G59" s="26"/>
      <c r="H59" s="26"/>
      <c r="I59" s="26"/>
      <c r="J59" s="26"/>
      <c r="K59" s="26"/>
      <c r="L59" s="3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</row>
    <row r="60" spans="1:31" s="2" customFormat="1" ht="16.5" customHeight="1">
      <c r="A60" s="26"/>
      <c r="B60" s="27"/>
      <c r="C60" s="26"/>
      <c r="D60" s="26"/>
      <c r="E60" s="192" t="str">
        <f>E9</f>
        <v>02 - Stavebná časť</v>
      </c>
      <c r="F60" s="192"/>
      <c r="G60" s="192"/>
      <c r="H60" s="192"/>
      <c r="I60" s="26"/>
      <c r="J60" s="26"/>
      <c r="K60" s="26"/>
      <c r="L60" s="3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</row>
    <row r="61" spans="1:31" s="2" customFormat="1" ht="6.95" customHeight="1">
      <c r="A61" s="26"/>
      <c r="B61" s="27"/>
      <c r="C61" s="26"/>
      <c r="D61" s="26"/>
      <c r="E61" s="26"/>
      <c r="F61" s="26"/>
      <c r="G61" s="26"/>
      <c r="H61" s="26"/>
      <c r="I61" s="26"/>
      <c r="J61" s="26"/>
      <c r="K61" s="26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s="2" customFormat="1" ht="12" customHeight="1">
      <c r="A62" s="26"/>
      <c r="B62" s="27"/>
      <c r="C62" s="23" t="s">
        <v>603</v>
      </c>
      <c r="D62" s="26"/>
      <c r="E62" s="26"/>
      <c r="F62" s="21" t="str">
        <f>F12</f>
        <v xml:space="preserve"> </v>
      </c>
      <c r="G62" s="26"/>
      <c r="H62" s="26"/>
      <c r="I62" s="23" t="s">
        <v>17</v>
      </c>
      <c r="J62" s="49" t="str">
        <f>IF(J12="","",J12)</f>
        <v/>
      </c>
      <c r="K62" s="26"/>
      <c r="L62" s="3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</row>
    <row r="63" spans="1:31" s="2" customFormat="1" ht="6.95" customHeight="1">
      <c r="A63" s="26"/>
      <c r="B63" s="27"/>
      <c r="C63" s="26"/>
      <c r="D63" s="26"/>
      <c r="E63" s="26"/>
      <c r="F63" s="26"/>
      <c r="G63" s="26"/>
      <c r="H63" s="26"/>
      <c r="I63" s="26"/>
      <c r="J63" s="26"/>
      <c r="K63" s="26"/>
      <c r="L63" s="3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</row>
    <row r="64" spans="1:31" s="2" customFormat="1" ht="15.2" customHeight="1">
      <c r="A64" s="26"/>
      <c r="B64" s="27"/>
      <c r="C64" s="23" t="s">
        <v>596</v>
      </c>
      <c r="D64" s="26"/>
      <c r="E64" s="26"/>
      <c r="F64" s="21" t="str">
        <f>E15</f>
        <v xml:space="preserve"> </v>
      </c>
      <c r="G64" s="26"/>
      <c r="H64" s="26"/>
      <c r="I64" s="23"/>
      <c r="J64" s="24" t="str">
        <f>E21</f>
        <v xml:space="preserve"> </v>
      </c>
      <c r="K64" s="26"/>
      <c r="L64" s="3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</row>
    <row r="65" spans="1:47" s="2" customFormat="1" ht="15.2" customHeight="1">
      <c r="A65" s="26"/>
      <c r="B65" s="27"/>
      <c r="C65" s="23" t="s">
        <v>21</v>
      </c>
      <c r="D65" s="26"/>
      <c r="E65" s="26"/>
      <c r="F65" s="21" t="str">
        <f>IF(E18="","",E18)</f>
        <v xml:space="preserve"> </v>
      </c>
      <c r="G65" s="26"/>
      <c r="H65" s="26"/>
      <c r="I65" s="23" t="s">
        <v>25</v>
      </c>
      <c r="J65" s="24" t="str">
        <f>E24</f>
        <v xml:space="preserve"> </v>
      </c>
      <c r="K65" s="26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47" s="2" customFormat="1" ht="10.35" customHeight="1">
      <c r="A66" s="26"/>
      <c r="B66" s="27"/>
      <c r="C66" s="26"/>
      <c r="D66" s="26"/>
      <c r="E66" s="26"/>
      <c r="F66" s="26"/>
      <c r="G66" s="26"/>
      <c r="H66" s="26"/>
      <c r="I66" s="26"/>
      <c r="J66" s="26"/>
      <c r="K66" s="26"/>
      <c r="L66" s="3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</row>
    <row r="67" spans="1:47" s="2" customFormat="1" ht="29.25" customHeight="1">
      <c r="A67" s="26"/>
      <c r="B67" s="27"/>
      <c r="C67" s="104" t="s">
        <v>91</v>
      </c>
      <c r="D67" s="96"/>
      <c r="E67" s="96"/>
      <c r="F67" s="96"/>
      <c r="G67" s="96"/>
      <c r="H67" s="96"/>
      <c r="I67" s="96"/>
      <c r="J67" s="105" t="s">
        <v>92</v>
      </c>
      <c r="K67" s="96"/>
      <c r="L67" s="3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</row>
    <row r="68" spans="1:47" s="2" customFormat="1" ht="10.35" customHeight="1">
      <c r="A68" s="26"/>
      <c r="B68" s="27"/>
      <c r="C68" s="26"/>
      <c r="D68" s="26"/>
      <c r="E68" s="26"/>
      <c r="F68" s="26"/>
      <c r="G68" s="26"/>
      <c r="H68" s="26"/>
      <c r="I68" s="26"/>
      <c r="J68" s="26"/>
      <c r="K68" s="26"/>
      <c r="L68" s="3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</row>
    <row r="69" spans="1:47" s="2" customFormat="1" ht="22.9" customHeight="1">
      <c r="A69" s="26"/>
      <c r="B69" s="27"/>
      <c r="C69" s="106" t="s">
        <v>598</v>
      </c>
      <c r="D69" s="26"/>
      <c r="E69" s="26"/>
      <c r="F69" s="26"/>
      <c r="G69" s="26"/>
      <c r="H69" s="26"/>
      <c r="I69" s="26"/>
      <c r="J69" s="65">
        <f>J99</f>
        <v>0</v>
      </c>
      <c r="K69" s="26"/>
      <c r="L69" s="3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U69" s="14" t="s">
        <v>93</v>
      </c>
    </row>
    <row r="70" spans="1:47" s="9" customFormat="1" ht="24.95" customHeight="1">
      <c r="B70" s="107"/>
      <c r="D70" s="108" t="s">
        <v>94</v>
      </c>
      <c r="E70" s="109"/>
      <c r="F70" s="109"/>
      <c r="G70" s="109"/>
      <c r="H70" s="109"/>
      <c r="I70" s="109"/>
      <c r="J70" s="110">
        <f>J100</f>
        <v>0</v>
      </c>
      <c r="L70" s="107"/>
    </row>
    <row r="71" spans="1:47" s="10" customFormat="1" ht="19.899999999999999" customHeight="1">
      <c r="B71" s="111"/>
      <c r="D71" s="112" t="s">
        <v>95</v>
      </c>
      <c r="E71" s="113"/>
      <c r="F71" s="113"/>
      <c r="G71" s="113"/>
      <c r="H71" s="113"/>
      <c r="I71" s="113"/>
      <c r="J71" s="114">
        <f>J101</f>
        <v>0</v>
      </c>
      <c r="L71" s="111"/>
    </row>
    <row r="72" spans="1:47" s="10" customFormat="1" ht="19.899999999999999" customHeight="1">
      <c r="B72" s="111"/>
      <c r="D72" s="112" t="s">
        <v>148</v>
      </c>
      <c r="E72" s="113"/>
      <c r="F72" s="113"/>
      <c r="G72" s="113"/>
      <c r="H72" s="113"/>
      <c r="I72" s="113"/>
      <c r="J72" s="114">
        <f>J103</f>
        <v>0</v>
      </c>
      <c r="L72" s="111"/>
    </row>
    <row r="73" spans="1:47" s="10" customFormat="1" ht="19.899999999999999" customHeight="1">
      <c r="B73" s="111"/>
      <c r="D73" s="112" t="s">
        <v>96</v>
      </c>
      <c r="E73" s="113"/>
      <c r="F73" s="113"/>
      <c r="G73" s="113"/>
      <c r="H73" s="113"/>
      <c r="I73" s="113"/>
      <c r="J73" s="114">
        <f>J109</f>
        <v>0</v>
      </c>
      <c r="L73" s="111"/>
    </row>
    <row r="74" spans="1:47" s="10" customFormat="1" ht="19.899999999999999" customHeight="1">
      <c r="B74" s="111"/>
      <c r="D74" s="112" t="s">
        <v>149</v>
      </c>
      <c r="E74" s="113"/>
      <c r="F74" s="113"/>
      <c r="G74" s="113"/>
      <c r="H74" s="113"/>
      <c r="I74" s="113"/>
      <c r="J74" s="114">
        <f>J111</f>
        <v>0</v>
      </c>
      <c r="L74" s="111"/>
    </row>
    <row r="75" spans="1:47" s="9" customFormat="1" ht="24.95" customHeight="1">
      <c r="B75" s="107"/>
      <c r="D75" s="108" t="s">
        <v>150</v>
      </c>
      <c r="E75" s="109"/>
      <c r="F75" s="109"/>
      <c r="G75" s="109"/>
      <c r="H75" s="109"/>
      <c r="I75" s="109"/>
      <c r="J75" s="110">
        <f>J113</f>
        <v>0</v>
      </c>
      <c r="L75" s="107"/>
    </row>
    <row r="76" spans="1:47" s="10" customFormat="1" ht="19.899999999999999" customHeight="1">
      <c r="B76" s="111"/>
      <c r="D76" s="112" t="s">
        <v>151</v>
      </c>
      <c r="E76" s="113"/>
      <c r="F76" s="113"/>
      <c r="G76" s="113"/>
      <c r="H76" s="113"/>
      <c r="I76" s="113"/>
      <c r="J76" s="114">
        <f>J114</f>
        <v>0</v>
      </c>
      <c r="L76" s="111"/>
    </row>
    <row r="77" spans="1:47" s="10" customFormat="1" ht="19.899999999999999" customHeight="1">
      <c r="B77" s="111"/>
      <c r="D77" s="112" t="s">
        <v>152</v>
      </c>
      <c r="E77" s="113"/>
      <c r="F77" s="113"/>
      <c r="G77" s="113"/>
      <c r="H77" s="113"/>
      <c r="I77" s="113"/>
      <c r="J77" s="114">
        <f>J136</f>
        <v>0</v>
      </c>
      <c r="L77" s="111"/>
    </row>
    <row r="78" spans="1:47" s="10" customFormat="1" ht="19.899999999999999" customHeight="1">
      <c r="B78" s="111"/>
      <c r="D78" s="112" t="s">
        <v>153</v>
      </c>
      <c r="E78" s="113"/>
      <c r="F78" s="113"/>
      <c r="G78" s="113"/>
      <c r="H78" s="113"/>
      <c r="I78" s="113"/>
      <c r="J78" s="114">
        <f>J140</f>
        <v>0</v>
      </c>
      <c r="L78" s="111"/>
    </row>
    <row r="79" spans="1:47" s="10" customFormat="1" ht="19.899999999999999" customHeight="1">
      <c r="B79" s="111"/>
      <c r="D79" s="112" t="s">
        <v>154</v>
      </c>
      <c r="E79" s="113"/>
      <c r="F79" s="113"/>
      <c r="G79" s="113"/>
      <c r="H79" s="113"/>
      <c r="I79" s="113"/>
      <c r="J79" s="114">
        <f>J144</f>
        <v>0</v>
      </c>
      <c r="L79" s="111"/>
    </row>
    <row r="80" spans="1:47" s="2" customFormat="1" ht="21.75" customHeight="1">
      <c r="A80" s="26"/>
      <c r="B80" s="27"/>
      <c r="C80" s="26"/>
      <c r="D80" s="26"/>
      <c r="E80" s="26"/>
      <c r="F80" s="26"/>
      <c r="G80" s="26"/>
      <c r="H80" s="26"/>
      <c r="I80" s="26"/>
      <c r="J80" s="26"/>
      <c r="K80" s="26"/>
      <c r="L80" s="3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</row>
    <row r="81" spans="1:31" s="2" customFormat="1" ht="6.95" customHeight="1">
      <c r="A81" s="26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5" spans="1:31" s="2" customFormat="1" ht="6.95" customHeight="1">
      <c r="A85" s="26"/>
      <c r="B85" s="43"/>
      <c r="C85" s="44"/>
      <c r="D85" s="44"/>
      <c r="E85" s="44"/>
      <c r="F85" s="44"/>
      <c r="G85" s="44"/>
      <c r="H85" s="44"/>
      <c r="I85" s="44"/>
      <c r="J85" s="44"/>
      <c r="K85" s="44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2" customFormat="1" ht="24.95" customHeight="1">
      <c r="A86" s="26"/>
      <c r="B86" s="27"/>
      <c r="C86" s="18" t="s">
        <v>599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31" s="2" customFormat="1" ht="6.95" customHeight="1">
      <c r="A87" s="26"/>
      <c r="B87" s="27"/>
      <c r="C87" s="26"/>
      <c r="D87" s="26"/>
      <c r="E87" s="26"/>
      <c r="F87" s="26"/>
      <c r="G87" s="26"/>
      <c r="H87" s="26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11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202" t="str">
        <f>E7</f>
        <v>Prestavba rodinného domu na hasičskú zbrojnicu_</v>
      </c>
      <c r="F89" s="203"/>
      <c r="G89" s="203"/>
      <c r="H89" s="203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12" customHeight="1">
      <c r="A90" s="26"/>
      <c r="B90" s="27"/>
      <c r="C90" s="23" t="s">
        <v>89</v>
      </c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6.5" customHeight="1">
      <c r="A91" s="26"/>
      <c r="B91" s="27"/>
      <c r="C91" s="26"/>
      <c r="D91" s="26"/>
      <c r="E91" s="192" t="str">
        <f>E9</f>
        <v>02 - Stavebná časť</v>
      </c>
      <c r="F91" s="201"/>
      <c r="G91" s="201"/>
      <c r="H91" s="201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2" customHeight="1">
      <c r="A93" s="26"/>
      <c r="B93" s="27"/>
      <c r="C93" s="23" t="s">
        <v>603</v>
      </c>
      <c r="D93" s="26"/>
      <c r="E93" s="26"/>
      <c r="F93" s="21" t="str">
        <f>F12</f>
        <v xml:space="preserve"> </v>
      </c>
      <c r="G93" s="26"/>
      <c r="H93" s="26"/>
      <c r="I93" s="23" t="s">
        <v>17</v>
      </c>
      <c r="J93" s="49" t="str">
        <f>IF(J12="","",J12)</f>
        <v/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6.95" customHeight="1">
      <c r="A94" s="26"/>
      <c r="B94" s="27"/>
      <c r="C94" s="26"/>
      <c r="D94" s="26"/>
      <c r="E94" s="26"/>
      <c r="F94" s="26"/>
      <c r="G94" s="26"/>
      <c r="H94" s="26"/>
      <c r="I94" s="26"/>
      <c r="J94" s="26"/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5.2" customHeight="1">
      <c r="A95" s="26"/>
      <c r="B95" s="27"/>
      <c r="C95" s="23" t="s">
        <v>596</v>
      </c>
      <c r="D95" s="26"/>
      <c r="E95" s="26"/>
      <c r="F95" s="21" t="str">
        <f>E15</f>
        <v xml:space="preserve"> </v>
      </c>
      <c r="G95" s="26"/>
      <c r="H95" s="26"/>
      <c r="I95" s="23"/>
      <c r="J95" s="24" t="str">
        <f>E21</f>
        <v xml:space="preserve"> </v>
      </c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15.2" customHeight="1">
      <c r="A96" s="26"/>
      <c r="B96" s="27"/>
      <c r="C96" s="23" t="s">
        <v>21</v>
      </c>
      <c r="D96" s="26"/>
      <c r="E96" s="26"/>
      <c r="F96" s="21" t="str">
        <f>IF(E18="","",E18)</f>
        <v xml:space="preserve"> </v>
      </c>
      <c r="G96" s="26"/>
      <c r="H96" s="26"/>
      <c r="I96" s="23" t="s">
        <v>25</v>
      </c>
      <c r="J96" s="24" t="str">
        <f>E24</f>
        <v xml:space="preserve"> 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65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65" s="11" customFormat="1" ht="29.25" customHeight="1">
      <c r="A98" s="115"/>
      <c r="B98" s="116"/>
      <c r="C98" s="117" t="s">
        <v>97</v>
      </c>
      <c r="D98" s="118" t="s">
        <v>52</v>
      </c>
      <c r="E98" s="118" t="s">
        <v>48</v>
      </c>
      <c r="F98" s="118" t="s">
        <v>49</v>
      </c>
      <c r="G98" s="118" t="s">
        <v>98</v>
      </c>
      <c r="H98" s="118" t="s">
        <v>99</v>
      </c>
      <c r="I98" s="118" t="s">
        <v>100</v>
      </c>
      <c r="J98" s="119" t="s">
        <v>92</v>
      </c>
      <c r="K98" s="120" t="s">
        <v>101</v>
      </c>
      <c r="L98" s="121"/>
      <c r="M98" s="56" t="s">
        <v>1</v>
      </c>
      <c r="N98" s="57" t="s">
        <v>31</v>
      </c>
      <c r="O98" s="57" t="s">
        <v>102</v>
      </c>
      <c r="P98" s="57" t="s">
        <v>103</v>
      </c>
      <c r="Q98" s="57" t="s">
        <v>104</v>
      </c>
      <c r="R98" s="57" t="s">
        <v>105</v>
      </c>
      <c r="S98" s="57" t="s">
        <v>106</v>
      </c>
      <c r="T98" s="58" t="s">
        <v>107</v>
      </c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</row>
    <row r="99" spans="1:65" s="2" customFormat="1" ht="22.9" customHeight="1">
      <c r="A99" s="26"/>
      <c r="B99" s="27"/>
      <c r="C99" s="63"/>
      <c r="D99" s="26"/>
      <c r="E99" s="26"/>
      <c r="F99" s="26"/>
      <c r="G99" s="26"/>
      <c r="H99" s="26"/>
      <c r="I99" s="26"/>
      <c r="J99" s="122">
        <f>BK99</f>
        <v>0</v>
      </c>
      <c r="K99" s="26"/>
      <c r="L99" s="27"/>
      <c r="M99" s="59"/>
      <c r="N99" s="50"/>
      <c r="O99" s="60"/>
      <c r="P99" s="123">
        <f>P100+P113</f>
        <v>526.39676249000001</v>
      </c>
      <c r="Q99" s="60"/>
      <c r="R99" s="123">
        <f>R100+R113</f>
        <v>48.768063969999993</v>
      </c>
      <c r="S99" s="60"/>
      <c r="T99" s="124">
        <f>T100+T113</f>
        <v>0</v>
      </c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T99" s="14" t="s">
        <v>65</v>
      </c>
      <c r="AU99" s="14" t="s">
        <v>93</v>
      </c>
      <c r="BK99" s="125">
        <f>BK100+BK113</f>
        <v>0</v>
      </c>
    </row>
    <row r="100" spans="1:65" s="12" customFormat="1" ht="25.9" customHeight="1">
      <c r="B100" s="126"/>
      <c r="D100" s="127" t="s">
        <v>65</v>
      </c>
      <c r="E100" s="128" t="s">
        <v>108</v>
      </c>
      <c r="F100" s="128" t="s">
        <v>109</v>
      </c>
      <c r="J100" s="129">
        <f>BK100</f>
        <v>0</v>
      </c>
      <c r="L100" s="126"/>
      <c r="M100" s="130"/>
      <c r="N100" s="131"/>
      <c r="O100" s="131"/>
      <c r="P100" s="132">
        <f>P101+P103+P109+P111</f>
        <v>415.37731579000001</v>
      </c>
      <c r="Q100" s="131"/>
      <c r="R100" s="132">
        <f>R101+R103+R109+R111</f>
        <v>46.142773269999992</v>
      </c>
      <c r="S100" s="131"/>
      <c r="T100" s="133">
        <f>T101+T103+T109+T111</f>
        <v>0</v>
      </c>
      <c r="AR100" s="127" t="s">
        <v>74</v>
      </c>
      <c r="AT100" s="134" t="s">
        <v>65</v>
      </c>
      <c r="AU100" s="134" t="s">
        <v>66</v>
      </c>
      <c r="AY100" s="127" t="s">
        <v>110</v>
      </c>
      <c r="BK100" s="135">
        <f>BK101+BK103+BK109+BK111</f>
        <v>0</v>
      </c>
    </row>
    <row r="101" spans="1:65" s="12" customFormat="1" ht="22.9" customHeight="1">
      <c r="B101" s="126"/>
      <c r="D101" s="127" t="s">
        <v>65</v>
      </c>
      <c r="E101" s="136" t="s">
        <v>111</v>
      </c>
      <c r="F101" s="136" t="s">
        <v>112</v>
      </c>
      <c r="J101" s="137">
        <f>BK101</f>
        <v>0</v>
      </c>
      <c r="L101" s="126"/>
      <c r="M101" s="130"/>
      <c r="N101" s="131"/>
      <c r="O101" s="131"/>
      <c r="P101" s="132">
        <f>P102</f>
        <v>14.829630000000002</v>
      </c>
      <c r="Q101" s="131"/>
      <c r="R101" s="132">
        <f>R102</f>
        <v>3.3683472000000001</v>
      </c>
      <c r="S101" s="131"/>
      <c r="T101" s="133">
        <f>T102</f>
        <v>0</v>
      </c>
      <c r="AR101" s="127" t="s">
        <v>74</v>
      </c>
      <c r="AT101" s="134" t="s">
        <v>65</v>
      </c>
      <c r="AU101" s="134" t="s">
        <v>74</v>
      </c>
      <c r="AY101" s="127" t="s">
        <v>110</v>
      </c>
      <c r="BK101" s="135">
        <f>BK102</f>
        <v>0</v>
      </c>
    </row>
    <row r="102" spans="1:65" s="2" customFormat="1" ht="24.2" customHeight="1">
      <c r="A102" s="26"/>
      <c r="B102" s="138"/>
      <c r="C102" s="139" t="s">
        <v>119</v>
      </c>
      <c r="D102" s="139" t="s">
        <v>114</v>
      </c>
      <c r="E102" s="140" t="s">
        <v>155</v>
      </c>
      <c r="F102" s="141" t="s">
        <v>156</v>
      </c>
      <c r="G102" s="142" t="s">
        <v>157</v>
      </c>
      <c r="H102" s="143">
        <v>30.28</v>
      </c>
      <c r="I102" s="143"/>
      <c r="J102" s="143"/>
      <c r="K102" s="144"/>
      <c r="L102" s="27"/>
      <c r="M102" s="145" t="s">
        <v>1</v>
      </c>
      <c r="N102" s="146" t="s">
        <v>33</v>
      </c>
      <c r="O102" s="147">
        <v>0.48975000000000002</v>
      </c>
      <c r="P102" s="147">
        <f>O102*H102</f>
        <v>14.829630000000002</v>
      </c>
      <c r="Q102" s="147">
        <v>0.11124000000000001</v>
      </c>
      <c r="R102" s="147">
        <f>Q102*H102</f>
        <v>3.3683472000000001</v>
      </c>
      <c r="S102" s="147">
        <v>0</v>
      </c>
      <c r="T102" s="148">
        <f>S102*H102</f>
        <v>0</v>
      </c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R102" s="149" t="s">
        <v>118</v>
      </c>
      <c r="AT102" s="149" t="s">
        <v>114</v>
      </c>
      <c r="AU102" s="149" t="s">
        <v>119</v>
      </c>
      <c r="AY102" s="14" t="s">
        <v>110</v>
      </c>
      <c r="BE102" s="150">
        <f>IF(N102="základná",J102,0)</f>
        <v>0</v>
      </c>
      <c r="BF102" s="150">
        <f>IF(N102="znížená",J102,0)</f>
        <v>0</v>
      </c>
      <c r="BG102" s="150">
        <f>IF(N102="zákl. prenesená",J102,0)</f>
        <v>0</v>
      </c>
      <c r="BH102" s="150">
        <f>IF(N102="zníž. prenesená",J102,0)</f>
        <v>0</v>
      </c>
      <c r="BI102" s="150">
        <f>IF(N102="nulová",J102,0)</f>
        <v>0</v>
      </c>
      <c r="BJ102" s="14" t="s">
        <v>119</v>
      </c>
      <c r="BK102" s="151">
        <f>ROUND(I102*H102,3)</f>
        <v>0</v>
      </c>
      <c r="BL102" s="14" t="s">
        <v>118</v>
      </c>
      <c r="BM102" s="149" t="s">
        <v>158</v>
      </c>
    </row>
    <row r="103" spans="1:65" s="12" customFormat="1" ht="22.9" customHeight="1">
      <c r="B103" s="126"/>
      <c r="D103" s="127" t="s">
        <v>65</v>
      </c>
      <c r="E103" s="136" t="s">
        <v>159</v>
      </c>
      <c r="F103" s="136" t="s">
        <v>160</v>
      </c>
      <c r="J103" s="137"/>
      <c r="L103" s="126"/>
      <c r="M103" s="130"/>
      <c r="N103" s="131"/>
      <c r="O103" s="131"/>
      <c r="P103" s="132">
        <f>SUM(P104:P108)</f>
        <v>272.08907159</v>
      </c>
      <c r="Q103" s="131"/>
      <c r="R103" s="132">
        <f>SUM(R104:R108)</f>
        <v>42.568813269999993</v>
      </c>
      <c r="S103" s="131"/>
      <c r="T103" s="133">
        <f>SUM(T104:T108)</f>
        <v>0</v>
      </c>
      <c r="AR103" s="127" t="s">
        <v>74</v>
      </c>
      <c r="AT103" s="134" t="s">
        <v>65</v>
      </c>
      <c r="AU103" s="134" t="s">
        <v>74</v>
      </c>
      <c r="AY103" s="127" t="s">
        <v>110</v>
      </c>
      <c r="BK103" s="135">
        <f>SUM(BK104:BK108)</f>
        <v>0</v>
      </c>
    </row>
    <row r="104" spans="1:65" s="2" customFormat="1" ht="24.2" customHeight="1">
      <c r="A104" s="26"/>
      <c r="B104" s="138"/>
      <c r="C104" s="139" t="s">
        <v>118</v>
      </c>
      <c r="D104" s="139" t="s">
        <v>114</v>
      </c>
      <c r="E104" s="140" t="s">
        <v>161</v>
      </c>
      <c r="F104" s="141" t="s">
        <v>162</v>
      </c>
      <c r="G104" s="142" t="s">
        <v>157</v>
      </c>
      <c r="H104" s="143">
        <v>60.56</v>
      </c>
      <c r="I104" s="143"/>
      <c r="J104" s="143"/>
      <c r="K104" s="144"/>
      <c r="L104" s="27"/>
      <c r="M104" s="145" t="s">
        <v>1</v>
      </c>
      <c r="N104" s="146" t="s">
        <v>33</v>
      </c>
      <c r="O104" s="147">
        <v>0.111</v>
      </c>
      <c r="P104" s="147">
        <f>O104*H104</f>
        <v>6.7221600000000006</v>
      </c>
      <c r="Q104" s="147">
        <v>4.15E-3</v>
      </c>
      <c r="R104" s="147">
        <f>Q104*H104</f>
        <v>0.25132399999999999</v>
      </c>
      <c r="S104" s="147">
        <v>0</v>
      </c>
      <c r="T104" s="148">
        <f>S104*H104</f>
        <v>0</v>
      </c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R104" s="149" t="s">
        <v>118</v>
      </c>
      <c r="AT104" s="149" t="s">
        <v>114</v>
      </c>
      <c r="AU104" s="149" t="s">
        <v>119</v>
      </c>
      <c r="AY104" s="14" t="s">
        <v>110</v>
      </c>
      <c r="BE104" s="150">
        <f>IF(N104="základná",J104,0)</f>
        <v>0</v>
      </c>
      <c r="BF104" s="150">
        <f>IF(N104="znížená",J104,0)</f>
        <v>0</v>
      </c>
      <c r="BG104" s="150">
        <f>IF(N104="zákl. prenesená",J104,0)</f>
        <v>0</v>
      </c>
      <c r="BH104" s="150">
        <f>IF(N104="zníž. prenesená",J104,0)</f>
        <v>0</v>
      </c>
      <c r="BI104" s="150">
        <f>IF(N104="nulová",J104,0)</f>
        <v>0</v>
      </c>
      <c r="BJ104" s="14" t="s">
        <v>119</v>
      </c>
      <c r="BK104" s="151">
        <f>ROUND(I104*H104,3)</f>
        <v>0</v>
      </c>
      <c r="BL104" s="14" t="s">
        <v>118</v>
      </c>
      <c r="BM104" s="149" t="s">
        <v>163</v>
      </c>
    </row>
    <row r="105" spans="1:65" s="2" customFormat="1" ht="24.2" customHeight="1">
      <c r="A105" s="26"/>
      <c r="B105" s="138"/>
      <c r="C105" s="139" t="s">
        <v>164</v>
      </c>
      <c r="D105" s="139" t="s">
        <v>114</v>
      </c>
      <c r="E105" s="140" t="s">
        <v>165</v>
      </c>
      <c r="F105" s="141" t="s">
        <v>166</v>
      </c>
      <c r="G105" s="142" t="s">
        <v>157</v>
      </c>
      <c r="H105" s="143">
        <v>410.34300000000002</v>
      </c>
      <c r="I105" s="143"/>
      <c r="J105" s="143"/>
      <c r="K105" s="144"/>
      <c r="L105" s="27"/>
      <c r="M105" s="145" t="s">
        <v>1</v>
      </c>
      <c r="N105" s="146" t="s">
        <v>33</v>
      </c>
      <c r="O105" s="147">
        <v>0.48324</v>
      </c>
      <c r="P105" s="147">
        <f>O105*H105</f>
        <v>198.29415132</v>
      </c>
      <c r="Q105" s="147">
        <v>2.9049999999999999E-2</v>
      </c>
      <c r="R105" s="147">
        <f>Q105*H105</f>
        <v>11.920464150000001</v>
      </c>
      <c r="S105" s="147">
        <v>0</v>
      </c>
      <c r="T105" s="148">
        <f>S105*H105</f>
        <v>0</v>
      </c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R105" s="149" t="s">
        <v>118</v>
      </c>
      <c r="AT105" s="149" t="s">
        <v>114</v>
      </c>
      <c r="AU105" s="149" t="s">
        <v>119</v>
      </c>
      <c r="AY105" s="14" t="s">
        <v>110</v>
      </c>
      <c r="BE105" s="150">
        <f>IF(N105="základná",J105,0)</f>
        <v>0</v>
      </c>
      <c r="BF105" s="150">
        <f>IF(N105="znížená",J105,0)</f>
        <v>0</v>
      </c>
      <c r="BG105" s="150">
        <f>IF(N105="zákl. prenesená",J105,0)</f>
        <v>0</v>
      </c>
      <c r="BH105" s="150">
        <f>IF(N105="zníž. prenesená",J105,0)</f>
        <v>0</v>
      </c>
      <c r="BI105" s="150">
        <f>IF(N105="nulová",J105,0)</f>
        <v>0</v>
      </c>
      <c r="BJ105" s="14" t="s">
        <v>119</v>
      </c>
      <c r="BK105" s="151">
        <f>ROUND(I105*H105,3)</f>
        <v>0</v>
      </c>
      <c r="BL105" s="14" t="s">
        <v>118</v>
      </c>
      <c r="BM105" s="149" t="s">
        <v>167</v>
      </c>
    </row>
    <row r="106" spans="1:65" s="2" customFormat="1" ht="24.2" customHeight="1">
      <c r="A106" s="26"/>
      <c r="B106" s="138"/>
      <c r="C106" s="139" t="s">
        <v>74</v>
      </c>
      <c r="D106" s="139" t="s">
        <v>114</v>
      </c>
      <c r="E106" s="140" t="s">
        <v>168</v>
      </c>
      <c r="F106" s="141" t="s">
        <v>169</v>
      </c>
      <c r="G106" s="142" t="s">
        <v>133</v>
      </c>
      <c r="H106" s="143">
        <v>13.468999999999999</v>
      </c>
      <c r="I106" s="143"/>
      <c r="J106" s="143"/>
      <c r="K106" s="144"/>
      <c r="L106" s="27"/>
      <c r="M106" s="145" t="s">
        <v>1</v>
      </c>
      <c r="N106" s="146" t="s">
        <v>33</v>
      </c>
      <c r="O106" s="147">
        <v>3.1698300000000001</v>
      </c>
      <c r="P106" s="147">
        <f>O106*H106</f>
        <v>42.694440270000001</v>
      </c>
      <c r="Q106" s="147">
        <v>2.2404799999999998</v>
      </c>
      <c r="R106" s="147">
        <f>Q106*H106</f>
        <v>30.177025119999996</v>
      </c>
      <c r="S106" s="147">
        <v>0</v>
      </c>
      <c r="T106" s="148">
        <f>S106*H106</f>
        <v>0</v>
      </c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R106" s="149" t="s">
        <v>118</v>
      </c>
      <c r="AT106" s="149" t="s">
        <v>114</v>
      </c>
      <c r="AU106" s="149" t="s">
        <v>119</v>
      </c>
      <c r="AY106" s="14" t="s">
        <v>110</v>
      </c>
      <c r="BE106" s="150">
        <f>IF(N106="základná",J106,0)</f>
        <v>0</v>
      </c>
      <c r="BF106" s="150">
        <f>IF(N106="znížená",J106,0)</f>
        <v>0</v>
      </c>
      <c r="BG106" s="150">
        <f>IF(N106="zákl. prenesená",J106,0)</f>
        <v>0</v>
      </c>
      <c r="BH106" s="150">
        <f>IF(N106="zníž. prenesená",J106,0)</f>
        <v>0</v>
      </c>
      <c r="BI106" s="150">
        <f>IF(N106="nulová",J106,0)</f>
        <v>0</v>
      </c>
      <c r="BJ106" s="14" t="s">
        <v>119</v>
      </c>
      <c r="BK106" s="151">
        <f>ROUND(I106*H106,3)</f>
        <v>0</v>
      </c>
      <c r="BL106" s="14" t="s">
        <v>118</v>
      </c>
      <c r="BM106" s="149" t="s">
        <v>170</v>
      </c>
    </row>
    <row r="107" spans="1:65" s="2" customFormat="1" ht="24.2" customHeight="1">
      <c r="A107" s="26"/>
      <c r="B107" s="138"/>
      <c r="C107" s="139" t="s">
        <v>171</v>
      </c>
      <c r="D107" s="139" t="s">
        <v>114</v>
      </c>
      <c r="E107" s="140" t="s">
        <v>172</v>
      </c>
      <c r="F107" s="141" t="s">
        <v>173</v>
      </c>
      <c r="G107" s="142" t="s">
        <v>117</v>
      </c>
      <c r="H107" s="143">
        <v>8</v>
      </c>
      <c r="I107" s="143"/>
      <c r="J107" s="143"/>
      <c r="K107" s="144"/>
      <c r="L107" s="27"/>
      <c r="M107" s="145" t="s">
        <v>1</v>
      </c>
      <c r="N107" s="146" t="s">
        <v>33</v>
      </c>
      <c r="O107" s="147">
        <v>3.0472899999999998</v>
      </c>
      <c r="P107" s="147">
        <f>O107*H107</f>
        <v>24.378319999999999</v>
      </c>
      <c r="Q107" s="147">
        <v>1.7500000000000002E-2</v>
      </c>
      <c r="R107" s="147">
        <f>Q107*H107</f>
        <v>0.14000000000000001</v>
      </c>
      <c r="S107" s="147">
        <v>0</v>
      </c>
      <c r="T107" s="148">
        <f>S107*H107</f>
        <v>0</v>
      </c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R107" s="149" t="s">
        <v>118</v>
      </c>
      <c r="AT107" s="149" t="s">
        <v>114</v>
      </c>
      <c r="AU107" s="149" t="s">
        <v>119</v>
      </c>
      <c r="AY107" s="14" t="s">
        <v>110</v>
      </c>
      <c r="BE107" s="150">
        <f>IF(N107="základná",J107,0)</f>
        <v>0</v>
      </c>
      <c r="BF107" s="150">
        <f>IF(N107="znížená",J107,0)</f>
        <v>0</v>
      </c>
      <c r="BG107" s="150">
        <f>IF(N107="zákl. prenesená",J107,0)</f>
        <v>0</v>
      </c>
      <c r="BH107" s="150">
        <f>IF(N107="zníž. prenesená",J107,0)</f>
        <v>0</v>
      </c>
      <c r="BI107" s="150">
        <f>IF(N107="nulová",J107,0)</f>
        <v>0</v>
      </c>
      <c r="BJ107" s="14" t="s">
        <v>119</v>
      </c>
      <c r="BK107" s="151">
        <f>ROUND(I107*H107,3)</f>
        <v>0</v>
      </c>
      <c r="BL107" s="14" t="s">
        <v>118</v>
      </c>
      <c r="BM107" s="149" t="s">
        <v>174</v>
      </c>
    </row>
    <row r="108" spans="1:65" s="2" customFormat="1" ht="24.2" customHeight="1">
      <c r="A108" s="26"/>
      <c r="B108" s="138"/>
      <c r="C108" s="152" t="s">
        <v>175</v>
      </c>
      <c r="D108" s="152" t="s">
        <v>122</v>
      </c>
      <c r="E108" s="153" t="s">
        <v>176</v>
      </c>
      <c r="F108" s="154" t="s">
        <v>177</v>
      </c>
      <c r="G108" s="155" t="s">
        <v>117</v>
      </c>
      <c r="H108" s="156">
        <v>8</v>
      </c>
      <c r="I108" s="156"/>
      <c r="J108" s="156"/>
      <c r="K108" s="157"/>
      <c r="L108" s="158"/>
      <c r="M108" s="159" t="s">
        <v>1</v>
      </c>
      <c r="N108" s="160" t="s">
        <v>33</v>
      </c>
      <c r="O108" s="147">
        <v>0</v>
      </c>
      <c r="P108" s="147">
        <f>O108*H108</f>
        <v>0</v>
      </c>
      <c r="Q108" s="147">
        <v>0.01</v>
      </c>
      <c r="R108" s="147">
        <f>Q108*H108</f>
        <v>0.08</v>
      </c>
      <c r="S108" s="147">
        <v>0</v>
      </c>
      <c r="T108" s="148">
        <f>S108*H108</f>
        <v>0</v>
      </c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R108" s="149" t="s">
        <v>126</v>
      </c>
      <c r="AT108" s="149" t="s">
        <v>122</v>
      </c>
      <c r="AU108" s="149" t="s">
        <v>119</v>
      </c>
      <c r="AY108" s="14" t="s">
        <v>110</v>
      </c>
      <c r="BE108" s="150">
        <f>IF(N108="základná",J108,0)</f>
        <v>0</v>
      </c>
      <c r="BF108" s="150">
        <f>IF(N108="znížená",J108,0)</f>
        <v>0</v>
      </c>
      <c r="BG108" s="150">
        <f>IF(N108="zákl. prenesená",J108,0)</f>
        <v>0</v>
      </c>
      <c r="BH108" s="150">
        <f>IF(N108="zníž. prenesená",J108,0)</f>
        <v>0</v>
      </c>
      <c r="BI108" s="150">
        <f>IF(N108="nulová",J108,0)</f>
        <v>0</v>
      </c>
      <c r="BJ108" s="14" t="s">
        <v>119</v>
      </c>
      <c r="BK108" s="151">
        <f>ROUND(I108*H108,3)</f>
        <v>0</v>
      </c>
      <c r="BL108" s="14" t="s">
        <v>118</v>
      </c>
      <c r="BM108" s="149" t="s">
        <v>178</v>
      </c>
    </row>
    <row r="109" spans="1:65" s="12" customFormat="1" ht="22.9" customHeight="1">
      <c r="B109" s="126"/>
      <c r="D109" s="127" t="s">
        <v>65</v>
      </c>
      <c r="E109" s="136" t="s">
        <v>128</v>
      </c>
      <c r="F109" s="136" t="s">
        <v>129</v>
      </c>
      <c r="J109" s="137"/>
      <c r="L109" s="126"/>
      <c r="M109" s="130"/>
      <c r="N109" s="131"/>
      <c r="O109" s="131"/>
      <c r="P109" s="132">
        <f>P110</f>
        <v>14.808405199999999</v>
      </c>
      <c r="Q109" s="131"/>
      <c r="R109" s="132">
        <f>R110</f>
        <v>0.20561280000000001</v>
      </c>
      <c r="S109" s="131"/>
      <c r="T109" s="133">
        <f>T110</f>
        <v>0</v>
      </c>
      <c r="AR109" s="127" t="s">
        <v>74</v>
      </c>
      <c r="AT109" s="134" t="s">
        <v>65</v>
      </c>
      <c r="AU109" s="134" t="s">
        <v>74</v>
      </c>
      <c r="AY109" s="127" t="s">
        <v>110</v>
      </c>
      <c r="BK109" s="135">
        <f>BK110</f>
        <v>0</v>
      </c>
    </row>
    <row r="110" spans="1:65" s="2" customFormat="1" ht="24.2" customHeight="1">
      <c r="A110" s="26"/>
      <c r="B110" s="138"/>
      <c r="C110" s="139" t="s">
        <v>179</v>
      </c>
      <c r="D110" s="139" t="s">
        <v>114</v>
      </c>
      <c r="E110" s="140" t="s">
        <v>180</v>
      </c>
      <c r="F110" s="141" t="s">
        <v>181</v>
      </c>
      <c r="G110" s="142" t="s">
        <v>157</v>
      </c>
      <c r="H110" s="143">
        <v>107.09</v>
      </c>
      <c r="I110" s="143"/>
      <c r="J110" s="143"/>
      <c r="K110" s="144"/>
      <c r="L110" s="27"/>
      <c r="M110" s="145" t="s">
        <v>1</v>
      </c>
      <c r="N110" s="146" t="s">
        <v>33</v>
      </c>
      <c r="O110" s="147">
        <v>0.13827999999999999</v>
      </c>
      <c r="P110" s="147">
        <f>O110*H110</f>
        <v>14.808405199999999</v>
      </c>
      <c r="Q110" s="147">
        <v>1.92E-3</v>
      </c>
      <c r="R110" s="147">
        <f>Q110*H110</f>
        <v>0.20561280000000001</v>
      </c>
      <c r="S110" s="147">
        <v>0</v>
      </c>
      <c r="T110" s="148">
        <f>S110*H110</f>
        <v>0</v>
      </c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R110" s="149" t="s">
        <v>118</v>
      </c>
      <c r="AT110" s="149" t="s">
        <v>114</v>
      </c>
      <c r="AU110" s="149" t="s">
        <v>119</v>
      </c>
      <c r="AY110" s="14" t="s">
        <v>110</v>
      </c>
      <c r="BE110" s="150">
        <f>IF(N110="základná",J110,0)</f>
        <v>0</v>
      </c>
      <c r="BF110" s="150">
        <f>IF(N110="znížená",J110,0)</f>
        <v>0</v>
      </c>
      <c r="BG110" s="150">
        <f>IF(N110="zákl. prenesená",J110,0)</f>
        <v>0</v>
      </c>
      <c r="BH110" s="150">
        <f>IF(N110="zníž. prenesená",J110,0)</f>
        <v>0</v>
      </c>
      <c r="BI110" s="150">
        <f>IF(N110="nulová",J110,0)</f>
        <v>0</v>
      </c>
      <c r="BJ110" s="14" t="s">
        <v>119</v>
      </c>
      <c r="BK110" s="151">
        <f>ROUND(I110*H110,3)</f>
        <v>0</v>
      </c>
      <c r="BL110" s="14" t="s">
        <v>118</v>
      </c>
      <c r="BM110" s="149" t="s">
        <v>182</v>
      </c>
    </row>
    <row r="111" spans="1:65" s="12" customFormat="1" ht="22.9" customHeight="1">
      <c r="B111" s="126"/>
      <c r="D111" s="127" t="s">
        <v>65</v>
      </c>
      <c r="E111" s="136" t="s">
        <v>183</v>
      </c>
      <c r="F111" s="136" t="s">
        <v>184</v>
      </c>
      <c r="J111" s="137"/>
      <c r="L111" s="126"/>
      <c r="M111" s="130"/>
      <c r="N111" s="131"/>
      <c r="O111" s="131"/>
      <c r="P111" s="132">
        <f>P112</f>
        <v>113.650209</v>
      </c>
      <c r="Q111" s="131"/>
      <c r="R111" s="132">
        <f>R112</f>
        <v>0</v>
      </c>
      <c r="S111" s="131"/>
      <c r="T111" s="133">
        <f>T112</f>
        <v>0</v>
      </c>
      <c r="AR111" s="127" t="s">
        <v>74</v>
      </c>
      <c r="AT111" s="134" t="s">
        <v>65</v>
      </c>
      <c r="AU111" s="134" t="s">
        <v>74</v>
      </c>
      <c r="AY111" s="127" t="s">
        <v>110</v>
      </c>
      <c r="BK111" s="135">
        <f>BK112</f>
        <v>0</v>
      </c>
    </row>
    <row r="112" spans="1:65" s="2" customFormat="1" ht="24.2" customHeight="1">
      <c r="A112" s="26"/>
      <c r="B112" s="138"/>
      <c r="C112" s="139" t="s">
        <v>185</v>
      </c>
      <c r="D112" s="139" t="s">
        <v>114</v>
      </c>
      <c r="E112" s="140" t="s">
        <v>186</v>
      </c>
      <c r="F112" s="141" t="s">
        <v>187</v>
      </c>
      <c r="G112" s="142" t="s">
        <v>125</v>
      </c>
      <c r="H112" s="143">
        <v>46.143000000000001</v>
      </c>
      <c r="I112" s="143"/>
      <c r="J112" s="143"/>
      <c r="K112" s="144"/>
      <c r="L112" s="27"/>
      <c r="M112" s="145" t="s">
        <v>1</v>
      </c>
      <c r="N112" s="146" t="s">
        <v>33</v>
      </c>
      <c r="O112" s="147">
        <v>2.4630000000000001</v>
      </c>
      <c r="P112" s="147">
        <f>O112*H112</f>
        <v>113.650209</v>
      </c>
      <c r="Q112" s="147">
        <v>0</v>
      </c>
      <c r="R112" s="147">
        <f>Q112*H112</f>
        <v>0</v>
      </c>
      <c r="S112" s="147">
        <v>0</v>
      </c>
      <c r="T112" s="148">
        <f>S112*H112</f>
        <v>0</v>
      </c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R112" s="149" t="s">
        <v>118</v>
      </c>
      <c r="AT112" s="149" t="s">
        <v>114</v>
      </c>
      <c r="AU112" s="149" t="s">
        <v>119</v>
      </c>
      <c r="AY112" s="14" t="s">
        <v>110</v>
      </c>
      <c r="BE112" s="150">
        <f>IF(N112="základná",J112,0)</f>
        <v>0</v>
      </c>
      <c r="BF112" s="150">
        <f>IF(N112="znížená",J112,0)</f>
        <v>0</v>
      </c>
      <c r="BG112" s="150">
        <f>IF(N112="zákl. prenesená",J112,0)</f>
        <v>0</v>
      </c>
      <c r="BH112" s="150">
        <f>IF(N112="zníž. prenesená",J112,0)</f>
        <v>0</v>
      </c>
      <c r="BI112" s="150">
        <f>IF(N112="nulová",J112,0)</f>
        <v>0</v>
      </c>
      <c r="BJ112" s="14" t="s">
        <v>119</v>
      </c>
      <c r="BK112" s="151">
        <f>ROUND(I112*H112,3)</f>
        <v>0</v>
      </c>
      <c r="BL112" s="14" t="s">
        <v>118</v>
      </c>
      <c r="BM112" s="149" t="s">
        <v>188</v>
      </c>
    </row>
    <row r="113" spans="1:65" s="12" customFormat="1" ht="25.9" customHeight="1">
      <c r="B113" s="126"/>
      <c r="D113" s="127" t="s">
        <v>65</v>
      </c>
      <c r="E113" s="128" t="s">
        <v>189</v>
      </c>
      <c r="F113" s="128" t="s">
        <v>190</v>
      </c>
      <c r="J113" s="129"/>
      <c r="L113" s="126"/>
      <c r="M113" s="130"/>
      <c r="N113" s="131"/>
      <c r="O113" s="131"/>
      <c r="P113" s="132">
        <f>P114+P136+P140+P144</f>
        <v>111.0194467</v>
      </c>
      <c r="Q113" s="131"/>
      <c r="R113" s="132">
        <f>R114+R136+R140+R144</f>
        <v>2.6252907000000003</v>
      </c>
      <c r="S113" s="131"/>
      <c r="T113" s="133">
        <f>T114+T136+T140+T144</f>
        <v>0</v>
      </c>
      <c r="AR113" s="127" t="s">
        <v>119</v>
      </c>
      <c r="AT113" s="134" t="s">
        <v>65</v>
      </c>
      <c r="AU113" s="134" t="s">
        <v>66</v>
      </c>
      <c r="AY113" s="127" t="s">
        <v>110</v>
      </c>
      <c r="BK113" s="135">
        <f>BK114+BK136+BK140+BK144</f>
        <v>0</v>
      </c>
    </row>
    <row r="114" spans="1:65" s="12" customFormat="1" ht="22.9" customHeight="1">
      <c r="B114" s="126"/>
      <c r="D114" s="127" t="s">
        <v>65</v>
      </c>
      <c r="E114" s="136" t="s">
        <v>191</v>
      </c>
      <c r="F114" s="136" t="s">
        <v>192</v>
      </c>
      <c r="J114" s="137"/>
      <c r="L114" s="126"/>
      <c r="M114" s="130"/>
      <c r="N114" s="131"/>
      <c r="O114" s="131"/>
      <c r="P114" s="132">
        <f>SUM(P115:P135)</f>
        <v>37.288612000000001</v>
      </c>
      <c r="Q114" s="131"/>
      <c r="R114" s="132">
        <f>SUM(R115:R135)</f>
        <v>0.68554700000000013</v>
      </c>
      <c r="S114" s="131"/>
      <c r="T114" s="133">
        <f>SUM(T115:T135)</f>
        <v>0</v>
      </c>
      <c r="AR114" s="127" t="s">
        <v>119</v>
      </c>
      <c r="AT114" s="134" t="s">
        <v>65</v>
      </c>
      <c r="AU114" s="134" t="s">
        <v>74</v>
      </c>
      <c r="AY114" s="127" t="s">
        <v>110</v>
      </c>
      <c r="BK114" s="135">
        <f>SUM(BK115:BK135)</f>
        <v>0</v>
      </c>
    </row>
    <row r="115" spans="1:65" s="2" customFormat="1" ht="24.2" customHeight="1">
      <c r="A115" s="26"/>
      <c r="B115" s="138"/>
      <c r="C115" s="139" t="s">
        <v>135</v>
      </c>
      <c r="D115" s="139" t="s">
        <v>114</v>
      </c>
      <c r="E115" s="140" t="s">
        <v>193</v>
      </c>
      <c r="F115" s="141" t="s">
        <v>194</v>
      </c>
      <c r="G115" s="142" t="s">
        <v>195</v>
      </c>
      <c r="H115" s="143">
        <v>36.200000000000003</v>
      </c>
      <c r="I115" s="143"/>
      <c r="J115" s="143"/>
      <c r="K115" s="144"/>
      <c r="L115" s="27"/>
      <c r="M115" s="145" t="s">
        <v>1</v>
      </c>
      <c r="N115" s="146" t="s">
        <v>33</v>
      </c>
      <c r="O115" s="147">
        <v>0.60467000000000004</v>
      </c>
      <c r="P115" s="147">
        <f t="shared" ref="P115:P135" si="0">O115*H115</f>
        <v>21.889054000000002</v>
      </c>
      <c r="Q115" s="147">
        <v>2.1000000000000001E-4</v>
      </c>
      <c r="R115" s="147">
        <f t="shared" ref="R115:R135" si="1">Q115*H115</f>
        <v>7.6020000000000011E-3</v>
      </c>
      <c r="S115" s="147">
        <v>0</v>
      </c>
      <c r="T115" s="148">
        <f t="shared" ref="T115:T135" si="2">S115*H115</f>
        <v>0</v>
      </c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R115" s="149" t="s">
        <v>196</v>
      </c>
      <c r="AT115" s="149" t="s">
        <v>114</v>
      </c>
      <c r="AU115" s="149" t="s">
        <v>119</v>
      </c>
      <c r="AY115" s="14" t="s">
        <v>110</v>
      </c>
      <c r="BE115" s="150">
        <f t="shared" ref="BE115:BE135" si="3">IF(N115="základná",J115,0)</f>
        <v>0</v>
      </c>
      <c r="BF115" s="150">
        <f t="shared" ref="BF115:BF135" si="4">IF(N115="znížená",J115,0)</f>
        <v>0</v>
      </c>
      <c r="BG115" s="150">
        <f t="shared" ref="BG115:BG135" si="5">IF(N115="zákl. prenesená",J115,0)</f>
        <v>0</v>
      </c>
      <c r="BH115" s="150">
        <f t="shared" ref="BH115:BH135" si="6">IF(N115="zníž. prenesená",J115,0)</f>
        <v>0</v>
      </c>
      <c r="BI115" s="150">
        <f t="shared" ref="BI115:BI135" si="7">IF(N115="nulová",J115,0)</f>
        <v>0</v>
      </c>
      <c r="BJ115" s="14" t="s">
        <v>119</v>
      </c>
      <c r="BK115" s="151">
        <f t="shared" ref="BK115:BK135" si="8">ROUND(I115*H115,3)</f>
        <v>0</v>
      </c>
      <c r="BL115" s="14" t="s">
        <v>196</v>
      </c>
      <c r="BM115" s="149" t="s">
        <v>197</v>
      </c>
    </row>
    <row r="116" spans="1:65" s="2" customFormat="1" ht="37.9" customHeight="1">
      <c r="A116" s="26"/>
      <c r="B116" s="138"/>
      <c r="C116" s="152" t="s">
        <v>139</v>
      </c>
      <c r="D116" s="152" t="s">
        <v>122</v>
      </c>
      <c r="E116" s="153" t="s">
        <v>198</v>
      </c>
      <c r="F116" s="154" t="s">
        <v>199</v>
      </c>
      <c r="G116" s="155" t="s">
        <v>195</v>
      </c>
      <c r="H116" s="156">
        <v>38.01</v>
      </c>
      <c r="I116" s="156"/>
      <c r="J116" s="156"/>
      <c r="K116" s="157"/>
      <c r="L116" s="158"/>
      <c r="M116" s="159" t="s">
        <v>1</v>
      </c>
      <c r="N116" s="160" t="s">
        <v>33</v>
      </c>
      <c r="O116" s="147">
        <v>0</v>
      </c>
      <c r="P116" s="147">
        <f t="shared" si="0"/>
        <v>0</v>
      </c>
      <c r="Q116" s="147">
        <v>1E-4</v>
      </c>
      <c r="R116" s="147">
        <f t="shared" si="1"/>
        <v>3.8010000000000001E-3</v>
      </c>
      <c r="S116" s="147">
        <v>0</v>
      </c>
      <c r="T116" s="148">
        <f t="shared" si="2"/>
        <v>0</v>
      </c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R116" s="149" t="s">
        <v>200</v>
      </c>
      <c r="AT116" s="149" t="s">
        <v>122</v>
      </c>
      <c r="AU116" s="149" t="s">
        <v>119</v>
      </c>
      <c r="AY116" s="14" t="s">
        <v>110</v>
      </c>
      <c r="BE116" s="150">
        <f t="shared" si="3"/>
        <v>0</v>
      </c>
      <c r="BF116" s="150">
        <f t="shared" si="4"/>
        <v>0</v>
      </c>
      <c r="BG116" s="150">
        <f t="shared" si="5"/>
        <v>0</v>
      </c>
      <c r="BH116" s="150">
        <f t="shared" si="6"/>
        <v>0</v>
      </c>
      <c r="BI116" s="150">
        <f t="shared" si="7"/>
        <v>0</v>
      </c>
      <c r="BJ116" s="14" t="s">
        <v>119</v>
      </c>
      <c r="BK116" s="151">
        <f t="shared" si="8"/>
        <v>0</v>
      </c>
      <c r="BL116" s="14" t="s">
        <v>196</v>
      </c>
      <c r="BM116" s="149" t="s">
        <v>201</v>
      </c>
    </row>
    <row r="117" spans="1:65" s="2" customFormat="1" ht="24.2" customHeight="1">
      <c r="A117" s="26"/>
      <c r="B117" s="138"/>
      <c r="C117" s="152" t="s">
        <v>7</v>
      </c>
      <c r="D117" s="152" t="s">
        <v>122</v>
      </c>
      <c r="E117" s="153" t="s">
        <v>202</v>
      </c>
      <c r="F117" s="154" t="s">
        <v>203</v>
      </c>
      <c r="G117" s="155" t="s">
        <v>117</v>
      </c>
      <c r="H117" s="156">
        <v>1</v>
      </c>
      <c r="I117" s="156"/>
      <c r="J117" s="156"/>
      <c r="K117" s="157"/>
      <c r="L117" s="158"/>
      <c r="M117" s="159" t="s">
        <v>1</v>
      </c>
      <c r="N117" s="160" t="s">
        <v>33</v>
      </c>
      <c r="O117" s="147">
        <v>0</v>
      </c>
      <c r="P117" s="147">
        <f t="shared" si="0"/>
        <v>0</v>
      </c>
      <c r="Q117" s="147">
        <v>2.1999999999999999E-2</v>
      </c>
      <c r="R117" s="147">
        <f t="shared" si="1"/>
        <v>2.1999999999999999E-2</v>
      </c>
      <c r="S117" s="147">
        <v>0</v>
      </c>
      <c r="T117" s="148">
        <f t="shared" si="2"/>
        <v>0</v>
      </c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R117" s="149" t="s">
        <v>200</v>
      </c>
      <c r="AT117" s="149" t="s">
        <v>122</v>
      </c>
      <c r="AU117" s="149" t="s">
        <v>119</v>
      </c>
      <c r="AY117" s="14" t="s">
        <v>110</v>
      </c>
      <c r="BE117" s="150">
        <f t="shared" si="3"/>
        <v>0</v>
      </c>
      <c r="BF117" s="150">
        <f t="shared" si="4"/>
        <v>0</v>
      </c>
      <c r="BG117" s="150">
        <f t="shared" si="5"/>
        <v>0</v>
      </c>
      <c r="BH117" s="150">
        <f t="shared" si="6"/>
        <v>0</v>
      </c>
      <c r="BI117" s="150">
        <f t="shared" si="7"/>
        <v>0</v>
      </c>
      <c r="BJ117" s="14" t="s">
        <v>119</v>
      </c>
      <c r="BK117" s="151">
        <f t="shared" si="8"/>
        <v>0</v>
      </c>
      <c r="BL117" s="14" t="s">
        <v>196</v>
      </c>
      <c r="BM117" s="149" t="s">
        <v>204</v>
      </c>
    </row>
    <row r="118" spans="1:65" s="2" customFormat="1" ht="24.2" customHeight="1">
      <c r="A118" s="26"/>
      <c r="B118" s="138"/>
      <c r="C118" s="152" t="s">
        <v>205</v>
      </c>
      <c r="D118" s="152" t="s">
        <v>122</v>
      </c>
      <c r="E118" s="153" t="s">
        <v>206</v>
      </c>
      <c r="F118" s="154" t="s">
        <v>207</v>
      </c>
      <c r="G118" s="155" t="s">
        <v>117</v>
      </c>
      <c r="H118" s="156">
        <v>1</v>
      </c>
      <c r="I118" s="156"/>
      <c r="J118" s="156"/>
      <c r="K118" s="157"/>
      <c r="L118" s="158"/>
      <c r="M118" s="159" t="s">
        <v>1</v>
      </c>
      <c r="N118" s="160" t="s">
        <v>33</v>
      </c>
      <c r="O118" s="147">
        <v>0</v>
      </c>
      <c r="P118" s="147">
        <f t="shared" si="0"/>
        <v>0</v>
      </c>
      <c r="Q118" s="147">
        <v>4.9000000000000002E-2</v>
      </c>
      <c r="R118" s="147">
        <f t="shared" si="1"/>
        <v>4.9000000000000002E-2</v>
      </c>
      <c r="S118" s="147">
        <v>0</v>
      </c>
      <c r="T118" s="148">
        <f t="shared" si="2"/>
        <v>0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R118" s="149" t="s">
        <v>200</v>
      </c>
      <c r="AT118" s="149" t="s">
        <v>122</v>
      </c>
      <c r="AU118" s="149" t="s">
        <v>119</v>
      </c>
      <c r="AY118" s="14" t="s">
        <v>110</v>
      </c>
      <c r="BE118" s="150">
        <f t="shared" si="3"/>
        <v>0</v>
      </c>
      <c r="BF118" s="150">
        <f t="shared" si="4"/>
        <v>0</v>
      </c>
      <c r="BG118" s="150">
        <f t="shared" si="5"/>
        <v>0</v>
      </c>
      <c r="BH118" s="150">
        <f t="shared" si="6"/>
        <v>0</v>
      </c>
      <c r="BI118" s="150">
        <f t="shared" si="7"/>
        <v>0</v>
      </c>
      <c r="BJ118" s="14" t="s">
        <v>119</v>
      </c>
      <c r="BK118" s="151">
        <f t="shared" si="8"/>
        <v>0</v>
      </c>
      <c r="BL118" s="14" t="s">
        <v>196</v>
      </c>
      <c r="BM118" s="149" t="s">
        <v>208</v>
      </c>
    </row>
    <row r="119" spans="1:65" s="2" customFormat="1" ht="24.2" customHeight="1">
      <c r="A119" s="26"/>
      <c r="B119" s="138"/>
      <c r="C119" s="152" t="s">
        <v>209</v>
      </c>
      <c r="D119" s="152" t="s">
        <v>122</v>
      </c>
      <c r="E119" s="153" t="s">
        <v>210</v>
      </c>
      <c r="F119" s="154" t="s">
        <v>211</v>
      </c>
      <c r="G119" s="155" t="s">
        <v>117</v>
      </c>
      <c r="H119" s="156">
        <v>1</v>
      </c>
      <c r="I119" s="156"/>
      <c r="J119" s="156"/>
      <c r="K119" s="157"/>
      <c r="L119" s="158"/>
      <c r="M119" s="159" t="s">
        <v>1</v>
      </c>
      <c r="N119" s="160" t="s">
        <v>33</v>
      </c>
      <c r="O119" s="147">
        <v>0</v>
      </c>
      <c r="P119" s="147">
        <f t="shared" si="0"/>
        <v>0</v>
      </c>
      <c r="Q119" s="147">
        <v>4.3999999999999997E-2</v>
      </c>
      <c r="R119" s="147">
        <f t="shared" si="1"/>
        <v>4.3999999999999997E-2</v>
      </c>
      <c r="S119" s="147">
        <v>0</v>
      </c>
      <c r="T119" s="148">
        <f t="shared" si="2"/>
        <v>0</v>
      </c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R119" s="149" t="s">
        <v>200</v>
      </c>
      <c r="AT119" s="149" t="s">
        <v>122</v>
      </c>
      <c r="AU119" s="149" t="s">
        <v>119</v>
      </c>
      <c r="AY119" s="14" t="s">
        <v>110</v>
      </c>
      <c r="BE119" s="150">
        <f t="shared" si="3"/>
        <v>0</v>
      </c>
      <c r="BF119" s="150">
        <f t="shared" si="4"/>
        <v>0</v>
      </c>
      <c r="BG119" s="150">
        <f t="shared" si="5"/>
        <v>0</v>
      </c>
      <c r="BH119" s="150">
        <f t="shared" si="6"/>
        <v>0</v>
      </c>
      <c r="BI119" s="150">
        <f t="shared" si="7"/>
        <v>0</v>
      </c>
      <c r="BJ119" s="14" t="s">
        <v>119</v>
      </c>
      <c r="BK119" s="151">
        <f t="shared" si="8"/>
        <v>0</v>
      </c>
      <c r="BL119" s="14" t="s">
        <v>196</v>
      </c>
      <c r="BM119" s="149" t="s">
        <v>212</v>
      </c>
    </row>
    <row r="120" spans="1:65" s="2" customFormat="1" ht="24.2" customHeight="1">
      <c r="A120" s="26"/>
      <c r="B120" s="138"/>
      <c r="C120" s="152" t="s">
        <v>130</v>
      </c>
      <c r="D120" s="152" t="s">
        <v>122</v>
      </c>
      <c r="E120" s="153" t="s">
        <v>213</v>
      </c>
      <c r="F120" s="154" t="s">
        <v>214</v>
      </c>
      <c r="G120" s="155" t="s">
        <v>117</v>
      </c>
      <c r="H120" s="156">
        <v>1</v>
      </c>
      <c r="I120" s="156"/>
      <c r="J120" s="156"/>
      <c r="K120" s="157"/>
      <c r="L120" s="158"/>
      <c r="M120" s="159" t="s">
        <v>1</v>
      </c>
      <c r="N120" s="160" t="s">
        <v>33</v>
      </c>
      <c r="O120" s="147">
        <v>0</v>
      </c>
      <c r="P120" s="147">
        <f t="shared" si="0"/>
        <v>0</v>
      </c>
      <c r="Q120" s="147">
        <v>8.8999999999999996E-2</v>
      </c>
      <c r="R120" s="147">
        <f t="shared" si="1"/>
        <v>8.8999999999999996E-2</v>
      </c>
      <c r="S120" s="147">
        <v>0</v>
      </c>
      <c r="T120" s="148">
        <f t="shared" si="2"/>
        <v>0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R120" s="149" t="s">
        <v>200</v>
      </c>
      <c r="AT120" s="149" t="s">
        <v>122</v>
      </c>
      <c r="AU120" s="149" t="s">
        <v>119</v>
      </c>
      <c r="AY120" s="14" t="s">
        <v>110</v>
      </c>
      <c r="BE120" s="150">
        <f t="shared" si="3"/>
        <v>0</v>
      </c>
      <c r="BF120" s="150">
        <f t="shared" si="4"/>
        <v>0</v>
      </c>
      <c r="BG120" s="150">
        <f t="shared" si="5"/>
        <v>0</v>
      </c>
      <c r="BH120" s="150">
        <f t="shared" si="6"/>
        <v>0</v>
      </c>
      <c r="BI120" s="150">
        <f t="shared" si="7"/>
        <v>0</v>
      </c>
      <c r="BJ120" s="14" t="s">
        <v>119</v>
      </c>
      <c r="BK120" s="151">
        <f t="shared" si="8"/>
        <v>0</v>
      </c>
      <c r="BL120" s="14" t="s">
        <v>196</v>
      </c>
      <c r="BM120" s="149" t="s">
        <v>215</v>
      </c>
    </row>
    <row r="121" spans="1:65" s="2" customFormat="1" ht="24.2" customHeight="1">
      <c r="A121" s="26"/>
      <c r="B121" s="138"/>
      <c r="C121" s="152" t="s">
        <v>113</v>
      </c>
      <c r="D121" s="152" t="s">
        <v>122</v>
      </c>
      <c r="E121" s="153" t="s">
        <v>216</v>
      </c>
      <c r="F121" s="154" t="s">
        <v>217</v>
      </c>
      <c r="G121" s="155" t="s">
        <v>117</v>
      </c>
      <c r="H121" s="156">
        <v>1</v>
      </c>
      <c r="I121" s="156"/>
      <c r="J121" s="156"/>
      <c r="K121" s="157"/>
      <c r="L121" s="158"/>
      <c r="M121" s="159" t="s">
        <v>1</v>
      </c>
      <c r="N121" s="160" t="s">
        <v>33</v>
      </c>
      <c r="O121" s="147">
        <v>0</v>
      </c>
      <c r="P121" s="147">
        <f t="shared" si="0"/>
        <v>0</v>
      </c>
      <c r="Q121" s="147">
        <v>9.9000000000000005E-2</v>
      </c>
      <c r="R121" s="147">
        <f t="shared" si="1"/>
        <v>9.9000000000000005E-2</v>
      </c>
      <c r="S121" s="147">
        <v>0</v>
      </c>
      <c r="T121" s="148">
        <f t="shared" si="2"/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49" t="s">
        <v>200</v>
      </c>
      <c r="AT121" s="149" t="s">
        <v>122</v>
      </c>
      <c r="AU121" s="149" t="s">
        <v>119</v>
      </c>
      <c r="AY121" s="14" t="s">
        <v>110</v>
      </c>
      <c r="BE121" s="150">
        <f t="shared" si="3"/>
        <v>0</v>
      </c>
      <c r="BF121" s="150">
        <f t="shared" si="4"/>
        <v>0</v>
      </c>
      <c r="BG121" s="150">
        <f t="shared" si="5"/>
        <v>0</v>
      </c>
      <c r="BH121" s="150">
        <f t="shared" si="6"/>
        <v>0</v>
      </c>
      <c r="BI121" s="150">
        <f t="shared" si="7"/>
        <v>0</v>
      </c>
      <c r="BJ121" s="14" t="s">
        <v>119</v>
      </c>
      <c r="BK121" s="151">
        <f t="shared" si="8"/>
        <v>0</v>
      </c>
      <c r="BL121" s="14" t="s">
        <v>196</v>
      </c>
      <c r="BM121" s="149" t="s">
        <v>218</v>
      </c>
    </row>
    <row r="122" spans="1:65" s="2" customFormat="1" ht="24.2" customHeight="1">
      <c r="A122" s="26"/>
      <c r="B122" s="138"/>
      <c r="C122" s="152" t="s">
        <v>121</v>
      </c>
      <c r="D122" s="152" t="s">
        <v>122</v>
      </c>
      <c r="E122" s="153" t="s">
        <v>219</v>
      </c>
      <c r="F122" s="154" t="s">
        <v>220</v>
      </c>
      <c r="G122" s="155" t="s">
        <v>117</v>
      </c>
      <c r="H122" s="156">
        <v>1</v>
      </c>
      <c r="I122" s="156"/>
      <c r="J122" s="156"/>
      <c r="K122" s="157"/>
      <c r="L122" s="158"/>
      <c r="M122" s="159" t="s">
        <v>1</v>
      </c>
      <c r="N122" s="160" t="s">
        <v>33</v>
      </c>
      <c r="O122" s="147">
        <v>0</v>
      </c>
      <c r="P122" s="147">
        <f t="shared" si="0"/>
        <v>0</v>
      </c>
      <c r="Q122" s="147">
        <v>0.108</v>
      </c>
      <c r="R122" s="147">
        <f t="shared" si="1"/>
        <v>0.108</v>
      </c>
      <c r="S122" s="147">
        <v>0</v>
      </c>
      <c r="T122" s="148">
        <f t="shared" si="2"/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49" t="s">
        <v>200</v>
      </c>
      <c r="AT122" s="149" t="s">
        <v>122</v>
      </c>
      <c r="AU122" s="149" t="s">
        <v>119</v>
      </c>
      <c r="AY122" s="14" t="s">
        <v>110</v>
      </c>
      <c r="BE122" s="150">
        <f t="shared" si="3"/>
        <v>0</v>
      </c>
      <c r="BF122" s="150">
        <f t="shared" si="4"/>
        <v>0</v>
      </c>
      <c r="BG122" s="150">
        <f t="shared" si="5"/>
        <v>0</v>
      </c>
      <c r="BH122" s="150">
        <f t="shared" si="6"/>
        <v>0</v>
      </c>
      <c r="BI122" s="150">
        <f t="shared" si="7"/>
        <v>0</v>
      </c>
      <c r="BJ122" s="14" t="s">
        <v>119</v>
      </c>
      <c r="BK122" s="151">
        <f t="shared" si="8"/>
        <v>0</v>
      </c>
      <c r="BL122" s="14" t="s">
        <v>196</v>
      </c>
      <c r="BM122" s="149" t="s">
        <v>221</v>
      </c>
    </row>
    <row r="123" spans="1:65" s="2" customFormat="1" ht="37.9" customHeight="1">
      <c r="A123" s="26"/>
      <c r="B123" s="138"/>
      <c r="C123" s="152" t="s">
        <v>143</v>
      </c>
      <c r="D123" s="152" t="s">
        <v>122</v>
      </c>
      <c r="E123" s="153" t="s">
        <v>222</v>
      </c>
      <c r="F123" s="154" t="s">
        <v>223</v>
      </c>
      <c r="G123" s="155" t="s">
        <v>195</v>
      </c>
      <c r="H123" s="156">
        <v>38.01</v>
      </c>
      <c r="I123" s="156"/>
      <c r="J123" s="156"/>
      <c r="K123" s="157"/>
      <c r="L123" s="158"/>
      <c r="M123" s="159" t="s">
        <v>1</v>
      </c>
      <c r="N123" s="160" t="s">
        <v>33</v>
      </c>
      <c r="O123" s="147">
        <v>0</v>
      </c>
      <c r="P123" s="147">
        <f t="shared" si="0"/>
        <v>0</v>
      </c>
      <c r="Q123" s="147">
        <v>1E-4</v>
      </c>
      <c r="R123" s="147">
        <f t="shared" si="1"/>
        <v>3.8010000000000001E-3</v>
      </c>
      <c r="S123" s="147">
        <v>0</v>
      </c>
      <c r="T123" s="148">
        <f t="shared" si="2"/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49" t="s">
        <v>200</v>
      </c>
      <c r="AT123" s="149" t="s">
        <v>122</v>
      </c>
      <c r="AU123" s="149" t="s">
        <v>119</v>
      </c>
      <c r="AY123" s="14" t="s">
        <v>110</v>
      </c>
      <c r="BE123" s="150">
        <f t="shared" si="3"/>
        <v>0</v>
      </c>
      <c r="BF123" s="150">
        <f t="shared" si="4"/>
        <v>0</v>
      </c>
      <c r="BG123" s="150">
        <f t="shared" si="5"/>
        <v>0</v>
      </c>
      <c r="BH123" s="150">
        <f t="shared" si="6"/>
        <v>0</v>
      </c>
      <c r="BI123" s="150">
        <f t="shared" si="7"/>
        <v>0</v>
      </c>
      <c r="BJ123" s="14" t="s">
        <v>119</v>
      </c>
      <c r="BK123" s="151">
        <f t="shared" si="8"/>
        <v>0</v>
      </c>
      <c r="BL123" s="14" t="s">
        <v>196</v>
      </c>
      <c r="BM123" s="149" t="s">
        <v>224</v>
      </c>
    </row>
    <row r="124" spans="1:65" s="2" customFormat="1" ht="14.45" customHeight="1">
      <c r="A124" s="26"/>
      <c r="B124" s="138"/>
      <c r="C124" s="139" t="s">
        <v>225</v>
      </c>
      <c r="D124" s="139" t="s">
        <v>114</v>
      </c>
      <c r="E124" s="140" t="s">
        <v>226</v>
      </c>
      <c r="F124" s="141" t="s">
        <v>227</v>
      </c>
      <c r="G124" s="142" t="s">
        <v>195</v>
      </c>
      <c r="H124" s="143">
        <v>5</v>
      </c>
      <c r="I124" s="143"/>
      <c r="J124" s="143"/>
      <c r="K124" s="144"/>
      <c r="L124" s="27"/>
      <c r="M124" s="145" t="s">
        <v>1</v>
      </c>
      <c r="N124" s="146" t="s">
        <v>33</v>
      </c>
      <c r="O124" s="147">
        <v>0.28039999999999998</v>
      </c>
      <c r="P124" s="147">
        <f t="shared" si="0"/>
        <v>1.4019999999999999</v>
      </c>
      <c r="Q124" s="147">
        <v>4.2000000000000002E-4</v>
      </c>
      <c r="R124" s="147">
        <f t="shared" si="1"/>
        <v>2.1000000000000003E-3</v>
      </c>
      <c r="S124" s="147">
        <v>0</v>
      </c>
      <c r="T124" s="148">
        <f t="shared" si="2"/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49" t="s">
        <v>196</v>
      </c>
      <c r="AT124" s="149" t="s">
        <v>114</v>
      </c>
      <c r="AU124" s="149" t="s">
        <v>119</v>
      </c>
      <c r="AY124" s="14" t="s">
        <v>110</v>
      </c>
      <c r="BE124" s="150">
        <f t="shared" si="3"/>
        <v>0</v>
      </c>
      <c r="BF124" s="150">
        <f t="shared" si="4"/>
        <v>0</v>
      </c>
      <c r="BG124" s="150">
        <f t="shared" si="5"/>
        <v>0</v>
      </c>
      <c r="BH124" s="150">
        <f t="shared" si="6"/>
        <v>0</v>
      </c>
      <c r="BI124" s="150">
        <f t="shared" si="7"/>
        <v>0</v>
      </c>
      <c r="BJ124" s="14" t="s">
        <v>119</v>
      </c>
      <c r="BK124" s="151">
        <f t="shared" si="8"/>
        <v>0</v>
      </c>
      <c r="BL124" s="14" t="s">
        <v>196</v>
      </c>
      <c r="BM124" s="149" t="s">
        <v>228</v>
      </c>
    </row>
    <row r="125" spans="1:65" s="2" customFormat="1" ht="14.45" customHeight="1">
      <c r="A125" s="26"/>
      <c r="B125" s="138"/>
      <c r="C125" s="152" t="s">
        <v>229</v>
      </c>
      <c r="D125" s="152" t="s">
        <v>122</v>
      </c>
      <c r="E125" s="153" t="s">
        <v>230</v>
      </c>
      <c r="F125" s="154" t="s">
        <v>231</v>
      </c>
      <c r="G125" s="155" t="s">
        <v>117</v>
      </c>
      <c r="H125" s="156">
        <v>1</v>
      </c>
      <c r="I125" s="156"/>
      <c r="J125" s="156"/>
      <c r="K125" s="157"/>
      <c r="L125" s="158"/>
      <c r="M125" s="159" t="s">
        <v>1</v>
      </c>
      <c r="N125" s="160" t="s">
        <v>33</v>
      </c>
      <c r="O125" s="147">
        <v>0</v>
      </c>
      <c r="P125" s="147">
        <f t="shared" si="0"/>
        <v>0</v>
      </c>
      <c r="Q125" s="147">
        <v>3.7999999999999999E-2</v>
      </c>
      <c r="R125" s="147">
        <f t="shared" si="1"/>
        <v>3.7999999999999999E-2</v>
      </c>
      <c r="S125" s="147">
        <v>0</v>
      </c>
      <c r="T125" s="148">
        <f t="shared" si="2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49" t="s">
        <v>200</v>
      </c>
      <c r="AT125" s="149" t="s">
        <v>122</v>
      </c>
      <c r="AU125" s="149" t="s">
        <v>119</v>
      </c>
      <c r="AY125" s="14" t="s">
        <v>110</v>
      </c>
      <c r="BE125" s="150">
        <f t="shared" si="3"/>
        <v>0</v>
      </c>
      <c r="BF125" s="150">
        <f t="shared" si="4"/>
        <v>0</v>
      </c>
      <c r="BG125" s="150">
        <f t="shared" si="5"/>
        <v>0</v>
      </c>
      <c r="BH125" s="150">
        <f t="shared" si="6"/>
        <v>0</v>
      </c>
      <c r="BI125" s="150">
        <f t="shared" si="7"/>
        <v>0</v>
      </c>
      <c r="BJ125" s="14" t="s">
        <v>119</v>
      </c>
      <c r="BK125" s="151">
        <f t="shared" si="8"/>
        <v>0</v>
      </c>
      <c r="BL125" s="14" t="s">
        <v>196</v>
      </c>
      <c r="BM125" s="149" t="s">
        <v>232</v>
      </c>
    </row>
    <row r="126" spans="1:65" s="2" customFormat="1" ht="24.2" customHeight="1">
      <c r="A126" s="26"/>
      <c r="B126" s="138"/>
      <c r="C126" s="139" t="s">
        <v>233</v>
      </c>
      <c r="D126" s="139" t="s">
        <v>114</v>
      </c>
      <c r="E126" s="140" t="s">
        <v>234</v>
      </c>
      <c r="F126" s="141" t="s">
        <v>235</v>
      </c>
      <c r="G126" s="142" t="s">
        <v>117</v>
      </c>
      <c r="H126" s="143">
        <v>8</v>
      </c>
      <c r="I126" s="143"/>
      <c r="J126" s="143"/>
      <c r="K126" s="144"/>
      <c r="L126" s="27"/>
      <c r="M126" s="145" t="s">
        <v>1</v>
      </c>
      <c r="N126" s="146" t="s">
        <v>33</v>
      </c>
      <c r="O126" s="147">
        <v>1.2250099999999999</v>
      </c>
      <c r="P126" s="147">
        <f t="shared" si="0"/>
        <v>9.8000799999999995</v>
      </c>
      <c r="Q126" s="147">
        <v>0</v>
      </c>
      <c r="R126" s="147">
        <f t="shared" si="1"/>
        <v>0</v>
      </c>
      <c r="S126" s="147">
        <v>0</v>
      </c>
      <c r="T126" s="148">
        <f t="shared" si="2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9" t="s">
        <v>196</v>
      </c>
      <c r="AT126" s="149" t="s">
        <v>114</v>
      </c>
      <c r="AU126" s="149" t="s">
        <v>119</v>
      </c>
      <c r="AY126" s="14" t="s">
        <v>110</v>
      </c>
      <c r="BE126" s="150">
        <f t="shared" si="3"/>
        <v>0</v>
      </c>
      <c r="BF126" s="150">
        <f t="shared" si="4"/>
        <v>0</v>
      </c>
      <c r="BG126" s="150">
        <f t="shared" si="5"/>
        <v>0</v>
      </c>
      <c r="BH126" s="150">
        <f t="shared" si="6"/>
        <v>0</v>
      </c>
      <c r="BI126" s="150">
        <f t="shared" si="7"/>
        <v>0</v>
      </c>
      <c r="BJ126" s="14" t="s">
        <v>119</v>
      </c>
      <c r="BK126" s="151">
        <f t="shared" si="8"/>
        <v>0</v>
      </c>
      <c r="BL126" s="14" t="s">
        <v>196</v>
      </c>
      <c r="BM126" s="149" t="s">
        <v>236</v>
      </c>
    </row>
    <row r="127" spans="1:65" s="2" customFormat="1" ht="24.2" customHeight="1">
      <c r="A127" s="26"/>
      <c r="B127" s="138"/>
      <c r="C127" s="152" t="s">
        <v>237</v>
      </c>
      <c r="D127" s="152" t="s">
        <v>122</v>
      </c>
      <c r="E127" s="153" t="s">
        <v>238</v>
      </c>
      <c r="F127" s="154" t="s">
        <v>239</v>
      </c>
      <c r="G127" s="155" t="s">
        <v>117</v>
      </c>
      <c r="H127" s="156">
        <v>8</v>
      </c>
      <c r="I127" s="156"/>
      <c r="J127" s="156"/>
      <c r="K127" s="157"/>
      <c r="L127" s="158"/>
      <c r="M127" s="159" t="s">
        <v>1</v>
      </c>
      <c r="N127" s="160" t="s">
        <v>33</v>
      </c>
      <c r="O127" s="147">
        <v>0</v>
      </c>
      <c r="P127" s="147">
        <f t="shared" si="0"/>
        <v>0</v>
      </c>
      <c r="Q127" s="147">
        <v>1E-3</v>
      </c>
      <c r="R127" s="147">
        <f t="shared" si="1"/>
        <v>8.0000000000000002E-3</v>
      </c>
      <c r="S127" s="147">
        <v>0</v>
      </c>
      <c r="T127" s="148">
        <f t="shared" si="2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9" t="s">
        <v>200</v>
      </c>
      <c r="AT127" s="149" t="s">
        <v>122</v>
      </c>
      <c r="AU127" s="149" t="s">
        <v>119</v>
      </c>
      <c r="AY127" s="14" t="s">
        <v>110</v>
      </c>
      <c r="BE127" s="150">
        <f t="shared" si="3"/>
        <v>0</v>
      </c>
      <c r="BF127" s="150">
        <f t="shared" si="4"/>
        <v>0</v>
      </c>
      <c r="BG127" s="150">
        <f t="shared" si="5"/>
        <v>0</v>
      </c>
      <c r="BH127" s="150">
        <f t="shared" si="6"/>
        <v>0</v>
      </c>
      <c r="BI127" s="150">
        <f t="shared" si="7"/>
        <v>0</v>
      </c>
      <c r="BJ127" s="14" t="s">
        <v>119</v>
      </c>
      <c r="BK127" s="151">
        <f t="shared" si="8"/>
        <v>0</v>
      </c>
      <c r="BL127" s="14" t="s">
        <v>196</v>
      </c>
      <c r="BM127" s="149" t="s">
        <v>240</v>
      </c>
    </row>
    <row r="128" spans="1:65" s="2" customFormat="1" ht="24.2" customHeight="1">
      <c r="A128" s="26"/>
      <c r="B128" s="138"/>
      <c r="C128" s="152" t="s">
        <v>196</v>
      </c>
      <c r="D128" s="152" t="s">
        <v>122</v>
      </c>
      <c r="E128" s="153" t="s">
        <v>241</v>
      </c>
      <c r="F128" s="154" t="s">
        <v>242</v>
      </c>
      <c r="G128" s="155" t="s">
        <v>117</v>
      </c>
      <c r="H128" s="156">
        <v>8</v>
      </c>
      <c r="I128" s="156"/>
      <c r="J128" s="156"/>
      <c r="K128" s="157"/>
      <c r="L128" s="158"/>
      <c r="M128" s="159" t="s">
        <v>1</v>
      </c>
      <c r="N128" s="160" t="s">
        <v>33</v>
      </c>
      <c r="O128" s="147">
        <v>0</v>
      </c>
      <c r="P128" s="147">
        <f t="shared" si="0"/>
        <v>0</v>
      </c>
      <c r="Q128" s="147">
        <v>2.5000000000000001E-2</v>
      </c>
      <c r="R128" s="147">
        <f t="shared" si="1"/>
        <v>0.2</v>
      </c>
      <c r="S128" s="147">
        <v>0</v>
      </c>
      <c r="T128" s="148">
        <f t="shared" si="2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9" t="s">
        <v>200</v>
      </c>
      <c r="AT128" s="149" t="s">
        <v>122</v>
      </c>
      <c r="AU128" s="149" t="s">
        <v>119</v>
      </c>
      <c r="AY128" s="14" t="s">
        <v>110</v>
      </c>
      <c r="BE128" s="150">
        <f t="shared" si="3"/>
        <v>0</v>
      </c>
      <c r="BF128" s="150">
        <f t="shared" si="4"/>
        <v>0</v>
      </c>
      <c r="BG128" s="150">
        <f t="shared" si="5"/>
        <v>0</v>
      </c>
      <c r="BH128" s="150">
        <f t="shared" si="6"/>
        <v>0</v>
      </c>
      <c r="BI128" s="150">
        <f t="shared" si="7"/>
        <v>0</v>
      </c>
      <c r="BJ128" s="14" t="s">
        <v>119</v>
      </c>
      <c r="BK128" s="151">
        <f t="shared" si="8"/>
        <v>0</v>
      </c>
      <c r="BL128" s="14" t="s">
        <v>196</v>
      </c>
      <c r="BM128" s="149" t="s">
        <v>243</v>
      </c>
    </row>
    <row r="129" spans="1:65" s="2" customFormat="1" ht="24.2" customHeight="1">
      <c r="A129" s="26"/>
      <c r="B129" s="138"/>
      <c r="C129" s="139" t="s">
        <v>244</v>
      </c>
      <c r="D129" s="139" t="s">
        <v>114</v>
      </c>
      <c r="E129" s="140" t="s">
        <v>245</v>
      </c>
      <c r="F129" s="141" t="s">
        <v>246</v>
      </c>
      <c r="G129" s="142" t="s">
        <v>117</v>
      </c>
      <c r="H129" s="143">
        <v>3</v>
      </c>
      <c r="I129" s="143"/>
      <c r="J129" s="143"/>
      <c r="K129" s="144"/>
      <c r="L129" s="27"/>
      <c r="M129" s="145" t="s">
        <v>1</v>
      </c>
      <c r="N129" s="146" t="s">
        <v>33</v>
      </c>
      <c r="O129" s="147">
        <v>0.33868999999999999</v>
      </c>
      <c r="P129" s="147">
        <f t="shared" si="0"/>
        <v>1.01607</v>
      </c>
      <c r="Q129" s="147">
        <v>2.5000000000000001E-4</v>
      </c>
      <c r="R129" s="147">
        <f t="shared" si="1"/>
        <v>7.5000000000000002E-4</v>
      </c>
      <c r="S129" s="147">
        <v>0</v>
      </c>
      <c r="T129" s="148">
        <f t="shared" si="2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9" t="s">
        <v>196</v>
      </c>
      <c r="AT129" s="149" t="s">
        <v>114</v>
      </c>
      <c r="AU129" s="149" t="s">
        <v>119</v>
      </c>
      <c r="AY129" s="14" t="s">
        <v>110</v>
      </c>
      <c r="BE129" s="150">
        <f t="shared" si="3"/>
        <v>0</v>
      </c>
      <c r="BF129" s="150">
        <f t="shared" si="4"/>
        <v>0</v>
      </c>
      <c r="BG129" s="150">
        <f t="shared" si="5"/>
        <v>0</v>
      </c>
      <c r="BH129" s="150">
        <f t="shared" si="6"/>
        <v>0</v>
      </c>
      <c r="BI129" s="150">
        <f t="shared" si="7"/>
        <v>0</v>
      </c>
      <c r="BJ129" s="14" t="s">
        <v>119</v>
      </c>
      <c r="BK129" s="151">
        <f t="shared" si="8"/>
        <v>0</v>
      </c>
      <c r="BL129" s="14" t="s">
        <v>196</v>
      </c>
      <c r="BM129" s="149" t="s">
        <v>247</v>
      </c>
    </row>
    <row r="130" spans="1:65" s="2" customFormat="1" ht="37.9" customHeight="1">
      <c r="A130" s="26"/>
      <c r="B130" s="138"/>
      <c r="C130" s="152" t="s">
        <v>248</v>
      </c>
      <c r="D130" s="152" t="s">
        <v>122</v>
      </c>
      <c r="E130" s="153" t="s">
        <v>249</v>
      </c>
      <c r="F130" s="154" t="s">
        <v>250</v>
      </c>
      <c r="G130" s="155" t="s">
        <v>195</v>
      </c>
      <c r="H130" s="156">
        <v>3</v>
      </c>
      <c r="I130" s="156"/>
      <c r="J130" s="156"/>
      <c r="K130" s="157"/>
      <c r="L130" s="158"/>
      <c r="M130" s="159" t="s">
        <v>1</v>
      </c>
      <c r="N130" s="160" t="s">
        <v>33</v>
      </c>
      <c r="O130" s="147">
        <v>0</v>
      </c>
      <c r="P130" s="147">
        <f t="shared" si="0"/>
        <v>0</v>
      </c>
      <c r="Q130" s="147">
        <v>1.14E-3</v>
      </c>
      <c r="R130" s="147">
        <f t="shared" si="1"/>
        <v>3.4199999999999999E-3</v>
      </c>
      <c r="S130" s="147">
        <v>0</v>
      </c>
      <c r="T130" s="148">
        <f t="shared" si="2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9" t="s">
        <v>200</v>
      </c>
      <c r="AT130" s="149" t="s">
        <v>122</v>
      </c>
      <c r="AU130" s="149" t="s">
        <v>119</v>
      </c>
      <c r="AY130" s="14" t="s">
        <v>110</v>
      </c>
      <c r="BE130" s="150">
        <f t="shared" si="3"/>
        <v>0</v>
      </c>
      <c r="BF130" s="150">
        <f t="shared" si="4"/>
        <v>0</v>
      </c>
      <c r="BG130" s="150">
        <f t="shared" si="5"/>
        <v>0</v>
      </c>
      <c r="BH130" s="150">
        <f t="shared" si="6"/>
        <v>0</v>
      </c>
      <c r="BI130" s="150">
        <f t="shared" si="7"/>
        <v>0</v>
      </c>
      <c r="BJ130" s="14" t="s">
        <v>119</v>
      </c>
      <c r="BK130" s="151">
        <f t="shared" si="8"/>
        <v>0</v>
      </c>
      <c r="BL130" s="14" t="s">
        <v>196</v>
      </c>
      <c r="BM130" s="149" t="s">
        <v>251</v>
      </c>
    </row>
    <row r="131" spans="1:65" s="2" customFormat="1" ht="24.2" customHeight="1">
      <c r="A131" s="26"/>
      <c r="B131" s="138"/>
      <c r="C131" s="139" t="s">
        <v>200</v>
      </c>
      <c r="D131" s="139" t="s">
        <v>114</v>
      </c>
      <c r="E131" s="140" t="s">
        <v>252</v>
      </c>
      <c r="F131" s="141" t="s">
        <v>253</v>
      </c>
      <c r="G131" s="142" t="s">
        <v>117</v>
      </c>
      <c r="H131" s="143">
        <v>1</v>
      </c>
      <c r="I131" s="143"/>
      <c r="J131" s="143"/>
      <c r="K131" s="144"/>
      <c r="L131" s="27"/>
      <c r="M131" s="145" t="s">
        <v>1</v>
      </c>
      <c r="N131" s="146" t="s">
        <v>33</v>
      </c>
      <c r="O131" s="147">
        <v>0.46184999999999998</v>
      </c>
      <c r="P131" s="147">
        <f t="shared" si="0"/>
        <v>0.46184999999999998</v>
      </c>
      <c r="Q131" s="147">
        <v>2.5999999999999998E-4</v>
      </c>
      <c r="R131" s="147">
        <f t="shared" si="1"/>
        <v>2.5999999999999998E-4</v>
      </c>
      <c r="S131" s="147">
        <v>0</v>
      </c>
      <c r="T131" s="148">
        <f t="shared" si="2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9" t="s">
        <v>196</v>
      </c>
      <c r="AT131" s="149" t="s">
        <v>114</v>
      </c>
      <c r="AU131" s="149" t="s">
        <v>119</v>
      </c>
      <c r="AY131" s="14" t="s">
        <v>110</v>
      </c>
      <c r="BE131" s="150">
        <f t="shared" si="3"/>
        <v>0</v>
      </c>
      <c r="BF131" s="150">
        <f t="shared" si="4"/>
        <v>0</v>
      </c>
      <c r="BG131" s="150">
        <f t="shared" si="5"/>
        <v>0</v>
      </c>
      <c r="BH131" s="150">
        <f t="shared" si="6"/>
        <v>0</v>
      </c>
      <c r="BI131" s="150">
        <f t="shared" si="7"/>
        <v>0</v>
      </c>
      <c r="BJ131" s="14" t="s">
        <v>119</v>
      </c>
      <c r="BK131" s="151">
        <f t="shared" si="8"/>
        <v>0</v>
      </c>
      <c r="BL131" s="14" t="s">
        <v>196</v>
      </c>
      <c r="BM131" s="149" t="s">
        <v>254</v>
      </c>
    </row>
    <row r="132" spans="1:65" s="2" customFormat="1" ht="37.9" customHeight="1">
      <c r="A132" s="26"/>
      <c r="B132" s="138"/>
      <c r="C132" s="152" t="s">
        <v>255</v>
      </c>
      <c r="D132" s="152" t="s">
        <v>122</v>
      </c>
      <c r="E132" s="153" t="s">
        <v>249</v>
      </c>
      <c r="F132" s="154" t="s">
        <v>250</v>
      </c>
      <c r="G132" s="155" t="s">
        <v>195</v>
      </c>
      <c r="H132" s="156">
        <v>1.6</v>
      </c>
      <c r="I132" s="156"/>
      <c r="J132" s="156"/>
      <c r="K132" s="157"/>
      <c r="L132" s="158"/>
      <c r="M132" s="159" t="s">
        <v>1</v>
      </c>
      <c r="N132" s="160" t="s">
        <v>33</v>
      </c>
      <c r="O132" s="147">
        <v>0</v>
      </c>
      <c r="P132" s="147">
        <f t="shared" si="0"/>
        <v>0</v>
      </c>
      <c r="Q132" s="147">
        <v>1.14E-3</v>
      </c>
      <c r="R132" s="147">
        <f t="shared" si="1"/>
        <v>1.8240000000000001E-3</v>
      </c>
      <c r="S132" s="147">
        <v>0</v>
      </c>
      <c r="T132" s="148">
        <f t="shared" si="2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9" t="s">
        <v>200</v>
      </c>
      <c r="AT132" s="149" t="s">
        <v>122</v>
      </c>
      <c r="AU132" s="149" t="s">
        <v>119</v>
      </c>
      <c r="AY132" s="14" t="s">
        <v>110</v>
      </c>
      <c r="BE132" s="150">
        <f t="shared" si="3"/>
        <v>0</v>
      </c>
      <c r="BF132" s="150">
        <f t="shared" si="4"/>
        <v>0</v>
      </c>
      <c r="BG132" s="150">
        <f t="shared" si="5"/>
        <v>0</v>
      </c>
      <c r="BH132" s="150">
        <f t="shared" si="6"/>
        <v>0</v>
      </c>
      <c r="BI132" s="150">
        <f t="shared" si="7"/>
        <v>0</v>
      </c>
      <c r="BJ132" s="14" t="s">
        <v>119</v>
      </c>
      <c r="BK132" s="151">
        <f t="shared" si="8"/>
        <v>0</v>
      </c>
      <c r="BL132" s="14" t="s">
        <v>196</v>
      </c>
      <c r="BM132" s="149" t="s">
        <v>256</v>
      </c>
    </row>
    <row r="133" spans="1:65" s="2" customFormat="1" ht="24.2" customHeight="1">
      <c r="A133" s="26"/>
      <c r="B133" s="138"/>
      <c r="C133" s="139" t="s">
        <v>257</v>
      </c>
      <c r="D133" s="139" t="s">
        <v>114</v>
      </c>
      <c r="E133" s="140" t="s">
        <v>258</v>
      </c>
      <c r="F133" s="141" t="s">
        <v>259</v>
      </c>
      <c r="G133" s="142" t="s">
        <v>117</v>
      </c>
      <c r="H133" s="143">
        <v>2</v>
      </c>
      <c r="I133" s="143"/>
      <c r="J133" s="143"/>
      <c r="K133" s="144"/>
      <c r="L133" s="27"/>
      <c r="M133" s="145" t="s">
        <v>1</v>
      </c>
      <c r="N133" s="146" t="s">
        <v>33</v>
      </c>
      <c r="O133" s="147">
        <v>0.62816000000000005</v>
      </c>
      <c r="P133" s="147">
        <f t="shared" si="0"/>
        <v>1.2563200000000001</v>
      </c>
      <c r="Q133" s="147">
        <v>2.9999999999999997E-4</v>
      </c>
      <c r="R133" s="147">
        <f t="shared" si="1"/>
        <v>5.9999999999999995E-4</v>
      </c>
      <c r="S133" s="147">
        <v>0</v>
      </c>
      <c r="T133" s="148">
        <f t="shared" si="2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9" t="s">
        <v>196</v>
      </c>
      <c r="AT133" s="149" t="s">
        <v>114</v>
      </c>
      <c r="AU133" s="149" t="s">
        <v>119</v>
      </c>
      <c r="AY133" s="14" t="s">
        <v>110</v>
      </c>
      <c r="BE133" s="150">
        <f t="shared" si="3"/>
        <v>0</v>
      </c>
      <c r="BF133" s="150">
        <f t="shared" si="4"/>
        <v>0</v>
      </c>
      <c r="BG133" s="150">
        <f t="shared" si="5"/>
        <v>0</v>
      </c>
      <c r="BH133" s="150">
        <f t="shared" si="6"/>
        <v>0</v>
      </c>
      <c r="BI133" s="150">
        <f t="shared" si="7"/>
        <v>0</v>
      </c>
      <c r="BJ133" s="14" t="s">
        <v>119</v>
      </c>
      <c r="BK133" s="151">
        <f t="shared" si="8"/>
        <v>0</v>
      </c>
      <c r="BL133" s="14" t="s">
        <v>196</v>
      </c>
      <c r="BM133" s="149" t="s">
        <v>260</v>
      </c>
    </row>
    <row r="134" spans="1:65" s="2" customFormat="1" ht="37.9" customHeight="1">
      <c r="A134" s="26"/>
      <c r="B134" s="138"/>
      <c r="C134" s="152" t="s">
        <v>261</v>
      </c>
      <c r="D134" s="152" t="s">
        <v>122</v>
      </c>
      <c r="E134" s="153" t="s">
        <v>249</v>
      </c>
      <c r="F134" s="154" t="s">
        <v>250</v>
      </c>
      <c r="G134" s="155" t="s">
        <v>195</v>
      </c>
      <c r="H134" s="156">
        <v>3.85</v>
      </c>
      <c r="I134" s="156"/>
      <c r="J134" s="156"/>
      <c r="K134" s="157"/>
      <c r="L134" s="158"/>
      <c r="M134" s="159" t="s">
        <v>1</v>
      </c>
      <c r="N134" s="160" t="s">
        <v>33</v>
      </c>
      <c r="O134" s="147">
        <v>0</v>
      </c>
      <c r="P134" s="147">
        <f t="shared" si="0"/>
        <v>0</v>
      </c>
      <c r="Q134" s="147">
        <v>1.14E-3</v>
      </c>
      <c r="R134" s="147">
        <f t="shared" si="1"/>
        <v>4.3889999999999997E-3</v>
      </c>
      <c r="S134" s="147">
        <v>0</v>
      </c>
      <c r="T134" s="148">
        <f t="shared" si="2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9" t="s">
        <v>200</v>
      </c>
      <c r="AT134" s="149" t="s">
        <v>122</v>
      </c>
      <c r="AU134" s="149" t="s">
        <v>119</v>
      </c>
      <c r="AY134" s="14" t="s">
        <v>110</v>
      </c>
      <c r="BE134" s="150">
        <f t="shared" si="3"/>
        <v>0</v>
      </c>
      <c r="BF134" s="150">
        <f t="shared" si="4"/>
        <v>0</v>
      </c>
      <c r="BG134" s="150">
        <f t="shared" si="5"/>
        <v>0</v>
      </c>
      <c r="BH134" s="150">
        <f t="shared" si="6"/>
        <v>0</v>
      </c>
      <c r="BI134" s="150">
        <f t="shared" si="7"/>
        <v>0</v>
      </c>
      <c r="BJ134" s="14" t="s">
        <v>119</v>
      </c>
      <c r="BK134" s="151">
        <f t="shared" si="8"/>
        <v>0</v>
      </c>
      <c r="BL134" s="14" t="s">
        <v>196</v>
      </c>
      <c r="BM134" s="149" t="s">
        <v>262</v>
      </c>
    </row>
    <row r="135" spans="1:65" s="2" customFormat="1" ht="24.2" customHeight="1">
      <c r="A135" s="26"/>
      <c r="B135" s="138"/>
      <c r="C135" s="139" t="s">
        <v>263</v>
      </c>
      <c r="D135" s="139" t="s">
        <v>114</v>
      </c>
      <c r="E135" s="140" t="s">
        <v>264</v>
      </c>
      <c r="F135" s="141" t="s">
        <v>265</v>
      </c>
      <c r="G135" s="142" t="s">
        <v>125</v>
      </c>
      <c r="H135" s="143">
        <v>0.68600000000000005</v>
      </c>
      <c r="I135" s="143"/>
      <c r="J135" s="143"/>
      <c r="K135" s="144"/>
      <c r="L135" s="27"/>
      <c r="M135" s="145" t="s">
        <v>1</v>
      </c>
      <c r="N135" s="146" t="s">
        <v>33</v>
      </c>
      <c r="O135" s="147">
        <v>2.133</v>
      </c>
      <c r="P135" s="147">
        <f t="shared" si="0"/>
        <v>1.463238</v>
      </c>
      <c r="Q135" s="147">
        <v>0</v>
      </c>
      <c r="R135" s="147">
        <f t="shared" si="1"/>
        <v>0</v>
      </c>
      <c r="S135" s="147">
        <v>0</v>
      </c>
      <c r="T135" s="148">
        <f t="shared" si="2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9" t="s">
        <v>196</v>
      </c>
      <c r="AT135" s="149" t="s">
        <v>114</v>
      </c>
      <c r="AU135" s="149" t="s">
        <v>119</v>
      </c>
      <c r="AY135" s="14" t="s">
        <v>110</v>
      </c>
      <c r="BE135" s="150">
        <f t="shared" si="3"/>
        <v>0</v>
      </c>
      <c r="BF135" s="150">
        <f t="shared" si="4"/>
        <v>0</v>
      </c>
      <c r="BG135" s="150">
        <f t="shared" si="5"/>
        <v>0</v>
      </c>
      <c r="BH135" s="150">
        <f t="shared" si="6"/>
        <v>0</v>
      </c>
      <c r="BI135" s="150">
        <f t="shared" si="7"/>
        <v>0</v>
      </c>
      <c r="BJ135" s="14" t="s">
        <v>119</v>
      </c>
      <c r="BK135" s="151">
        <f t="shared" si="8"/>
        <v>0</v>
      </c>
      <c r="BL135" s="14" t="s">
        <v>196</v>
      </c>
      <c r="BM135" s="149" t="s">
        <v>266</v>
      </c>
    </row>
    <row r="136" spans="1:65" s="12" customFormat="1" ht="22.9" customHeight="1">
      <c r="B136" s="126"/>
      <c r="D136" s="127" t="s">
        <v>65</v>
      </c>
      <c r="E136" s="136" t="s">
        <v>267</v>
      </c>
      <c r="F136" s="136" t="s">
        <v>268</v>
      </c>
      <c r="J136" s="137"/>
      <c r="L136" s="126"/>
      <c r="M136" s="130"/>
      <c r="N136" s="131"/>
      <c r="O136" s="131"/>
      <c r="P136" s="132">
        <f>SUM(P137:P139)</f>
        <v>3.349513</v>
      </c>
      <c r="Q136" s="131"/>
      <c r="R136" s="132">
        <f>SUM(R137:R139)</f>
        <v>7.1440000000000003E-2</v>
      </c>
      <c r="S136" s="131"/>
      <c r="T136" s="133">
        <f>SUM(T137:T139)</f>
        <v>0</v>
      </c>
      <c r="AR136" s="127" t="s">
        <v>119</v>
      </c>
      <c r="AT136" s="134" t="s">
        <v>65</v>
      </c>
      <c r="AU136" s="134" t="s">
        <v>74</v>
      </c>
      <c r="AY136" s="127" t="s">
        <v>110</v>
      </c>
      <c r="BK136" s="135">
        <f>SUM(BK137:BK139)</f>
        <v>0</v>
      </c>
    </row>
    <row r="137" spans="1:65" s="2" customFormat="1" ht="24.2" customHeight="1">
      <c r="A137" s="26"/>
      <c r="B137" s="138"/>
      <c r="C137" s="139" t="s">
        <v>269</v>
      </c>
      <c r="D137" s="139" t="s">
        <v>114</v>
      </c>
      <c r="E137" s="140" t="s">
        <v>270</v>
      </c>
      <c r="F137" s="141" t="s">
        <v>271</v>
      </c>
      <c r="G137" s="142" t="s">
        <v>117</v>
      </c>
      <c r="H137" s="143">
        <v>1</v>
      </c>
      <c r="I137" s="143"/>
      <c r="J137" s="143"/>
      <c r="K137" s="144"/>
      <c r="L137" s="27"/>
      <c r="M137" s="145" t="s">
        <v>1</v>
      </c>
      <c r="N137" s="146" t="s">
        <v>33</v>
      </c>
      <c r="O137" s="147">
        <v>3.1150000000000002</v>
      </c>
      <c r="P137" s="147">
        <f>O137*H137</f>
        <v>3.1150000000000002</v>
      </c>
      <c r="Q137" s="147">
        <v>4.6000000000000001E-4</v>
      </c>
      <c r="R137" s="147">
        <f>Q137*H137</f>
        <v>4.6000000000000001E-4</v>
      </c>
      <c r="S137" s="147">
        <v>0</v>
      </c>
      <c r="T137" s="148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9" t="s">
        <v>196</v>
      </c>
      <c r="AT137" s="149" t="s">
        <v>114</v>
      </c>
      <c r="AU137" s="149" t="s">
        <v>119</v>
      </c>
      <c r="AY137" s="14" t="s">
        <v>110</v>
      </c>
      <c r="BE137" s="150">
        <f>IF(N137="základná",J137,0)</f>
        <v>0</v>
      </c>
      <c r="BF137" s="150">
        <f>IF(N137="znížená",J137,0)</f>
        <v>0</v>
      </c>
      <c r="BG137" s="150">
        <f>IF(N137="zákl. prenesená",J137,0)</f>
        <v>0</v>
      </c>
      <c r="BH137" s="150">
        <f>IF(N137="zníž. prenesená",J137,0)</f>
        <v>0</v>
      </c>
      <c r="BI137" s="150">
        <f>IF(N137="nulová",J137,0)</f>
        <v>0</v>
      </c>
      <c r="BJ137" s="14" t="s">
        <v>119</v>
      </c>
      <c r="BK137" s="151">
        <f>ROUND(I137*H137,3)</f>
        <v>0</v>
      </c>
      <c r="BL137" s="14" t="s">
        <v>196</v>
      </c>
      <c r="BM137" s="149" t="s">
        <v>272</v>
      </c>
    </row>
    <row r="138" spans="1:65" s="2" customFormat="1" ht="24.2" customHeight="1">
      <c r="A138" s="26"/>
      <c r="B138" s="138"/>
      <c r="C138" s="152" t="s">
        <v>273</v>
      </c>
      <c r="D138" s="152" t="s">
        <v>122</v>
      </c>
      <c r="E138" s="153" t="s">
        <v>274</v>
      </c>
      <c r="F138" s="154" t="s">
        <v>275</v>
      </c>
      <c r="G138" s="155" t="s">
        <v>117</v>
      </c>
      <c r="H138" s="156">
        <v>1</v>
      </c>
      <c r="I138" s="156"/>
      <c r="J138" s="156"/>
      <c r="K138" s="157"/>
      <c r="L138" s="158"/>
      <c r="M138" s="159" t="s">
        <v>1</v>
      </c>
      <c r="N138" s="160" t="s">
        <v>33</v>
      </c>
      <c r="O138" s="147">
        <v>0</v>
      </c>
      <c r="P138" s="147">
        <f>O138*H138</f>
        <v>0</v>
      </c>
      <c r="Q138" s="147">
        <v>7.0980000000000001E-2</v>
      </c>
      <c r="R138" s="147">
        <f>Q138*H138</f>
        <v>7.0980000000000001E-2</v>
      </c>
      <c r="S138" s="147">
        <v>0</v>
      </c>
      <c r="T138" s="148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9" t="s">
        <v>200</v>
      </c>
      <c r="AT138" s="149" t="s">
        <v>122</v>
      </c>
      <c r="AU138" s="149" t="s">
        <v>119</v>
      </c>
      <c r="AY138" s="14" t="s">
        <v>110</v>
      </c>
      <c r="BE138" s="150">
        <f>IF(N138="základná",J138,0)</f>
        <v>0</v>
      </c>
      <c r="BF138" s="150">
        <f>IF(N138="znížená",J138,0)</f>
        <v>0</v>
      </c>
      <c r="BG138" s="150">
        <f>IF(N138="zákl. prenesená",J138,0)</f>
        <v>0</v>
      </c>
      <c r="BH138" s="150">
        <f>IF(N138="zníž. prenesená",J138,0)</f>
        <v>0</v>
      </c>
      <c r="BI138" s="150">
        <f>IF(N138="nulová",J138,0)</f>
        <v>0</v>
      </c>
      <c r="BJ138" s="14" t="s">
        <v>119</v>
      </c>
      <c r="BK138" s="151">
        <f>ROUND(I138*H138,3)</f>
        <v>0</v>
      </c>
      <c r="BL138" s="14" t="s">
        <v>196</v>
      </c>
      <c r="BM138" s="149" t="s">
        <v>276</v>
      </c>
    </row>
    <row r="139" spans="1:65" s="2" customFormat="1" ht="24.2" customHeight="1">
      <c r="A139" s="26"/>
      <c r="B139" s="138"/>
      <c r="C139" s="139" t="s">
        <v>277</v>
      </c>
      <c r="D139" s="139" t="s">
        <v>114</v>
      </c>
      <c r="E139" s="140" t="s">
        <v>278</v>
      </c>
      <c r="F139" s="141" t="s">
        <v>279</v>
      </c>
      <c r="G139" s="142" t="s">
        <v>125</v>
      </c>
      <c r="H139" s="143">
        <v>7.0999999999999994E-2</v>
      </c>
      <c r="I139" s="143"/>
      <c r="J139" s="143"/>
      <c r="K139" s="144"/>
      <c r="L139" s="27"/>
      <c r="M139" s="145" t="s">
        <v>1</v>
      </c>
      <c r="N139" s="146" t="s">
        <v>33</v>
      </c>
      <c r="O139" s="147">
        <v>3.3029999999999999</v>
      </c>
      <c r="P139" s="147">
        <f>O139*H139</f>
        <v>0.23451299999999997</v>
      </c>
      <c r="Q139" s="147">
        <v>0</v>
      </c>
      <c r="R139" s="147">
        <f>Q139*H139</f>
        <v>0</v>
      </c>
      <c r="S139" s="147">
        <v>0</v>
      </c>
      <c r="T139" s="148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9" t="s">
        <v>196</v>
      </c>
      <c r="AT139" s="149" t="s">
        <v>114</v>
      </c>
      <c r="AU139" s="149" t="s">
        <v>119</v>
      </c>
      <c r="AY139" s="14" t="s">
        <v>110</v>
      </c>
      <c r="BE139" s="150">
        <f>IF(N139="základná",J139,0)</f>
        <v>0</v>
      </c>
      <c r="BF139" s="150">
        <f>IF(N139="znížená",J139,0)</f>
        <v>0</v>
      </c>
      <c r="BG139" s="150">
        <f>IF(N139="zákl. prenesená",J139,0)</f>
        <v>0</v>
      </c>
      <c r="BH139" s="150">
        <f>IF(N139="zníž. prenesená",J139,0)</f>
        <v>0</v>
      </c>
      <c r="BI139" s="150">
        <f>IF(N139="nulová",J139,0)</f>
        <v>0</v>
      </c>
      <c r="BJ139" s="14" t="s">
        <v>119</v>
      </c>
      <c r="BK139" s="151">
        <f>ROUND(I139*H139,3)</f>
        <v>0</v>
      </c>
      <c r="BL139" s="14" t="s">
        <v>196</v>
      </c>
      <c r="BM139" s="149" t="s">
        <v>280</v>
      </c>
    </row>
    <row r="140" spans="1:65" s="12" customFormat="1" ht="22.9" customHeight="1">
      <c r="B140" s="126"/>
      <c r="D140" s="127" t="s">
        <v>65</v>
      </c>
      <c r="E140" s="136" t="s">
        <v>281</v>
      </c>
      <c r="F140" s="136" t="s">
        <v>282</v>
      </c>
      <c r="J140" s="137"/>
      <c r="L140" s="126"/>
      <c r="M140" s="130"/>
      <c r="N140" s="131"/>
      <c r="O140" s="131"/>
      <c r="P140" s="132">
        <f>SUM(P141:P143)</f>
        <v>39.193241700000002</v>
      </c>
      <c r="Q140" s="131"/>
      <c r="R140" s="132">
        <f>SUM(R141:R143)</f>
        <v>0.97180370000000005</v>
      </c>
      <c r="S140" s="131"/>
      <c r="T140" s="133">
        <f>SUM(T141:T143)</f>
        <v>0</v>
      </c>
      <c r="AR140" s="127" t="s">
        <v>119</v>
      </c>
      <c r="AT140" s="134" t="s">
        <v>65</v>
      </c>
      <c r="AU140" s="134" t="s">
        <v>74</v>
      </c>
      <c r="AY140" s="127" t="s">
        <v>110</v>
      </c>
      <c r="BK140" s="135">
        <f>SUM(BK141:BK143)</f>
        <v>0</v>
      </c>
    </row>
    <row r="141" spans="1:65" s="2" customFormat="1" ht="24.2" customHeight="1">
      <c r="A141" s="26"/>
      <c r="B141" s="138"/>
      <c r="C141" s="139" t="s">
        <v>283</v>
      </c>
      <c r="D141" s="139" t="s">
        <v>114</v>
      </c>
      <c r="E141" s="140" t="s">
        <v>284</v>
      </c>
      <c r="F141" s="141" t="s">
        <v>285</v>
      </c>
      <c r="G141" s="142" t="s">
        <v>157</v>
      </c>
      <c r="H141" s="143">
        <v>40.29</v>
      </c>
      <c r="I141" s="143"/>
      <c r="J141" s="143"/>
      <c r="K141" s="144"/>
      <c r="L141" s="27"/>
      <c r="M141" s="145" t="s">
        <v>1</v>
      </c>
      <c r="N141" s="146" t="s">
        <v>33</v>
      </c>
      <c r="O141" s="147">
        <v>0.93413000000000002</v>
      </c>
      <c r="P141" s="147">
        <f>O141*H141</f>
        <v>37.636097700000001</v>
      </c>
      <c r="Q141" s="147">
        <v>3.65E-3</v>
      </c>
      <c r="R141" s="147">
        <f>Q141*H141</f>
        <v>0.14705850000000001</v>
      </c>
      <c r="S141" s="147">
        <v>0</v>
      </c>
      <c r="T141" s="148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9" t="s">
        <v>196</v>
      </c>
      <c r="AT141" s="149" t="s">
        <v>114</v>
      </c>
      <c r="AU141" s="149" t="s">
        <v>119</v>
      </c>
      <c r="AY141" s="14" t="s">
        <v>110</v>
      </c>
      <c r="BE141" s="150">
        <f>IF(N141="základná",J141,0)</f>
        <v>0</v>
      </c>
      <c r="BF141" s="150">
        <f>IF(N141="znížená",J141,0)</f>
        <v>0</v>
      </c>
      <c r="BG141" s="150">
        <f>IF(N141="zákl. prenesená",J141,0)</f>
        <v>0</v>
      </c>
      <c r="BH141" s="150">
        <f>IF(N141="zníž. prenesená",J141,0)</f>
        <v>0</v>
      </c>
      <c r="BI141" s="150">
        <f>IF(N141="nulová",J141,0)</f>
        <v>0</v>
      </c>
      <c r="BJ141" s="14" t="s">
        <v>119</v>
      </c>
      <c r="BK141" s="151">
        <f>ROUND(I141*H141,3)</f>
        <v>0</v>
      </c>
      <c r="BL141" s="14" t="s">
        <v>196</v>
      </c>
      <c r="BM141" s="149" t="s">
        <v>286</v>
      </c>
    </row>
    <row r="142" spans="1:65" s="2" customFormat="1" ht="14.45" customHeight="1">
      <c r="A142" s="26"/>
      <c r="B142" s="138"/>
      <c r="C142" s="152" t="s">
        <v>287</v>
      </c>
      <c r="D142" s="152" t="s">
        <v>122</v>
      </c>
      <c r="E142" s="153" t="s">
        <v>288</v>
      </c>
      <c r="F142" s="154" t="s">
        <v>289</v>
      </c>
      <c r="G142" s="155" t="s">
        <v>157</v>
      </c>
      <c r="H142" s="156">
        <v>46.334000000000003</v>
      </c>
      <c r="I142" s="156"/>
      <c r="J142" s="156"/>
      <c r="K142" s="157"/>
      <c r="L142" s="158"/>
      <c r="M142" s="159" t="s">
        <v>1</v>
      </c>
      <c r="N142" s="160" t="s">
        <v>33</v>
      </c>
      <c r="O142" s="147">
        <v>0</v>
      </c>
      <c r="P142" s="147">
        <f>O142*H142</f>
        <v>0</v>
      </c>
      <c r="Q142" s="147">
        <v>1.78E-2</v>
      </c>
      <c r="R142" s="147">
        <f>Q142*H142</f>
        <v>0.82474520000000007</v>
      </c>
      <c r="S142" s="147">
        <v>0</v>
      </c>
      <c r="T142" s="148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9" t="s">
        <v>200</v>
      </c>
      <c r="AT142" s="149" t="s">
        <v>122</v>
      </c>
      <c r="AU142" s="149" t="s">
        <v>119</v>
      </c>
      <c r="AY142" s="14" t="s">
        <v>110</v>
      </c>
      <c r="BE142" s="150">
        <f>IF(N142="základná",J142,0)</f>
        <v>0</v>
      </c>
      <c r="BF142" s="150">
        <f>IF(N142="znížená",J142,0)</f>
        <v>0</v>
      </c>
      <c r="BG142" s="150">
        <f>IF(N142="zákl. prenesená",J142,0)</f>
        <v>0</v>
      </c>
      <c r="BH142" s="150">
        <f>IF(N142="zníž. prenesená",J142,0)</f>
        <v>0</v>
      </c>
      <c r="BI142" s="150">
        <f>IF(N142="nulová",J142,0)</f>
        <v>0</v>
      </c>
      <c r="BJ142" s="14" t="s">
        <v>119</v>
      </c>
      <c r="BK142" s="151">
        <f>ROUND(I142*H142,3)</f>
        <v>0</v>
      </c>
      <c r="BL142" s="14" t="s">
        <v>196</v>
      </c>
      <c r="BM142" s="149" t="s">
        <v>290</v>
      </c>
    </row>
    <row r="143" spans="1:65" s="2" customFormat="1" ht="24.2" customHeight="1">
      <c r="A143" s="26"/>
      <c r="B143" s="138"/>
      <c r="C143" s="139" t="s">
        <v>291</v>
      </c>
      <c r="D143" s="139" t="s">
        <v>114</v>
      </c>
      <c r="E143" s="140" t="s">
        <v>292</v>
      </c>
      <c r="F143" s="141" t="s">
        <v>293</v>
      </c>
      <c r="G143" s="142" t="s">
        <v>125</v>
      </c>
      <c r="H143" s="143">
        <v>0.97199999999999998</v>
      </c>
      <c r="I143" s="143"/>
      <c r="J143" s="143"/>
      <c r="K143" s="144"/>
      <c r="L143" s="27"/>
      <c r="M143" s="145" t="s">
        <v>1</v>
      </c>
      <c r="N143" s="146" t="s">
        <v>33</v>
      </c>
      <c r="O143" s="147">
        <v>1.6020000000000001</v>
      </c>
      <c r="P143" s="147">
        <f>O143*H143</f>
        <v>1.5571440000000001</v>
      </c>
      <c r="Q143" s="147">
        <v>0</v>
      </c>
      <c r="R143" s="147">
        <f>Q143*H143</f>
        <v>0</v>
      </c>
      <c r="S143" s="147">
        <v>0</v>
      </c>
      <c r="T143" s="148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9" t="s">
        <v>196</v>
      </c>
      <c r="AT143" s="149" t="s">
        <v>114</v>
      </c>
      <c r="AU143" s="149" t="s">
        <v>119</v>
      </c>
      <c r="AY143" s="14" t="s">
        <v>110</v>
      </c>
      <c r="BE143" s="150">
        <f>IF(N143="základná",J143,0)</f>
        <v>0</v>
      </c>
      <c r="BF143" s="150">
        <f>IF(N143="znížená",J143,0)</f>
        <v>0</v>
      </c>
      <c r="BG143" s="150">
        <f>IF(N143="zákl. prenesená",J143,0)</f>
        <v>0</v>
      </c>
      <c r="BH143" s="150">
        <f>IF(N143="zníž. prenesená",J143,0)</f>
        <v>0</v>
      </c>
      <c r="BI143" s="150">
        <f>IF(N143="nulová",J143,0)</f>
        <v>0</v>
      </c>
      <c r="BJ143" s="14" t="s">
        <v>119</v>
      </c>
      <c r="BK143" s="151">
        <f>ROUND(I143*H143,3)</f>
        <v>0</v>
      </c>
      <c r="BL143" s="14" t="s">
        <v>196</v>
      </c>
      <c r="BM143" s="149" t="s">
        <v>294</v>
      </c>
    </row>
    <row r="144" spans="1:65" s="12" customFormat="1" ht="22.9" customHeight="1">
      <c r="B144" s="126"/>
      <c r="D144" s="127" t="s">
        <v>65</v>
      </c>
      <c r="E144" s="136" t="s">
        <v>295</v>
      </c>
      <c r="F144" s="136" t="s">
        <v>296</v>
      </c>
      <c r="J144" s="137"/>
      <c r="L144" s="126"/>
      <c r="M144" s="130"/>
      <c r="N144" s="131"/>
      <c r="O144" s="131"/>
      <c r="P144" s="132">
        <f>SUM(P145:P147)</f>
        <v>31.188079999999999</v>
      </c>
      <c r="Q144" s="131"/>
      <c r="R144" s="132">
        <f>SUM(R145:R147)</f>
        <v>0.89650000000000007</v>
      </c>
      <c r="S144" s="131"/>
      <c r="T144" s="133">
        <f>SUM(T145:T147)</f>
        <v>0</v>
      </c>
      <c r="AR144" s="127" t="s">
        <v>119</v>
      </c>
      <c r="AT144" s="134" t="s">
        <v>65</v>
      </c>
      <c r="AU144" s="134" t="s">
        <v>74</v>
      </c>
      <c r="AY144" s="127" t="s">
        <v>110</v>
      </c>
      <c r="BK144" s="135">
        <f>SUM(BK145:BK147)</f>
        <v>0</v>
      </c>
    </row>
    <row r="145" spans="1:65" s="2" customFormat="1" ht="24.2" customHeight="1">
      <c r="A145" s="26"/>
      <c r="B145" s="138"/>
      <c r="C145" s="139" t="s">
        <v>126</v>
      </c>
      <c r="D145" s="139" t="s">
        <v>114</v>
      </c>
      <c r="E145" s="140" t="s">
        <v>297</v>
      </c>
      <c r="F145" s="141" t="s">
        <v>298</v>
      </c>
      <c r="G145" s="142" t="s">
        <v>157</v>
      </c>
      <c r="H145" s="143">
        <v>32.6</v>
      </c>
      <c r="I145" s="143"/>
      <c r="J145" s="143"/>
      <c r="K145" s="144"/>
      <c r="L145" s="27"/>
      <c r="M145" s="145" t="s">
        <v>1</v>
      </c>
      <c r="N145" s="146" t="s">
        <v>33</v>
      </c>
      <c r="O145" s="147">
        <v>0.91261000000000003</v>
      </c>
      <c r="P145" s="147">
        <f>O145*H145</f>
        <v>29.751086000000001</v>
      </c>
      <c r="Q145" s="147">
        <v>3.3500000000000001E-3</v>
      </c>
      <c r="R145" s="147">
        <f>Q145*H145</f>
        <v>0.10921</v>
      </c>
      <c r="S145" s="147">
        <v>0</v>
      </c>
      <c r="T145" s="148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9" t="s">
        <v>196</v>
      </c>
      <c r="AT145" s="149" t="s">
        <v>114</v>
      </c>
      <c r="AU145" s="149" t="s">
        <v>119</v>
      </c>
      <c r="AY145" s="14" t="s">
        <v>110</v>
      </c>
      <c r="BE145" s="150">
        <f>IF(N145="základná",J145,0)</f>
        <v>0</v>
      </c>
      <c r="BF145" s="150">
        <f>IF(N145="znížená",J145,0)</f>
        <v>0</v>
      </c>
      <c r="BG145" s="150">
        <f>IF(N145="zákl. prenesená",J145,0)</f>
        <v>0</v>
      </c>
      <c r="BH145" s="150">
        <f>IF(N145="zníž. prenesená",J145,0)</f>
        <v>0</v>
      </c>
      <c r="BI145" s="150">
        <f>IF(N145="nulová",J145,0)</f>
        <v>0</v>
      </c>
      <c r="BJ145" s="14" t="s">
        <v>119</v>
      </c>
      <c r="BK145" s="151">
        <f>ROUND(I145*H145,3)</f>
        <v>0</v>
      </c>
      <c r="BL145" s="14" t="s">
        <v>196</v>
      </c>
      <c r="BM145" s="149" t="s">
        <v>299</v>
      </c>
    </row>
    <row r="146" spans="1:65" s="2" customFormat="1" ht="24.2" customHeight="1">
      <c r="A146" s="26"/>
      <c r="B146" s="138"/>
      <c r="C146" s="152" t="s">
        <v>128</v>
      </c>
      <c r="D146" s="152" t="s">
        <v>122</v>
      </c>
      <c r="E146" s="153" t="s">
        <v>300</v>
      </c>
      <c r="F146" s="154" t="s">
        <v>301</v>
      </c>
      <c r="G146" s="155" t="s">
        <v>157</v>
      </c>
      <c r="H146" s="156">
        <v>37.49</v>
      </c>
      <c r="I146" s="156"/>
      <c r="J146" s="156"/>
      <c r="K146" s="157"/>
      <c r="L146" s="158"/>
      <c r="M146" s="159" t="s">
        <v>1</v>
      </c>
      <c r="N146" s="160" t="s">
        <v>33</v>
      </c>
      <c r="O146" s="147">
        <v>0</v>
      </c>
      <c r="P146" s="147">
        <f>O146*H146</f>
        <v>0</v>
      </c>
      <c r="Q146" s="147">
        <v>2.1000000000000001E-2</v>
      </c>
      <c r="R146" s="147">
        <f>Q146*H146</f>
        <v>0.78729000000000005</v>
      </c>
      <c r="S146" s="147">
        <v>0</v>
      </c>
      <c r="T146" s="148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9" t="s">
        <v>200</v>
      </c>
      <c r="AT146" s="149" t="s">
        <v>122</v>
      </c>
      <c r="AU146" s="149" t="s">
        <v>119</v>
      </c>
      <c r="AY146" s="14" t="s">
        <v>110</v>
      </c>
      <c r="BE146" s="150">
        <f>IF(N146="základná",J146,0)</f>
        <v>0</v>
      </c>
      <c r="BF146" s="150">
        <f>IF(N146="znížená",J146,0)</f>
        <v>0</v>
      </c>
      <c r="BG146" s="150">
        <f>IF(N146="zákl. prenesená",J146,0)</f>
        <v>0</v>
      </c>
      <c r="BH146" s="150">
        <f>IF(N146="zníž. prenesená",J146,0)</f>
        <v>0</v>
      </c>
      <c r="BI146" s="150">
        <f>IF(N146="nulová",J146,0)</f>
        <v>0</v>
      </c>
      <c r="BJ146" s="14" t="s">
        <v>119</v>
      </c>
      <c r="BK146" s="151">
        <f>ROUND(I146*H146,3)</f>
        <v>0</v>
      </c>
      <c r="BL146" s="14" t="s">
        <v>196</v>
      </c>
      <c r="BM146" s="149" t="s">
        <v>302</v>
      </c>
    </row>
    <row r="147" spans="1:65" s="2" customFormat="1" ht="24.2" customHeight="1">
      <c r="A147" s="26"/>
      <c r="B147" s="138"/>
      <c r="C147" s="139" t="s">
        <v>303</v>
      </c>
      <c r="D147" s="139" t="s">
        <v>114</v>
      </c>
      <c r="E147" s="140" t="s">
        <v>304</v>
      </c>
      <c r="F147" s="141" t="s">
        <v>305</v>
      </c>
      <c r="G147" s="142" t="s">
        <v>125</v>
      </c>
      <c r="H147" s="143">
        <v>0.89700000000000002</v>
      </c>
      <c r="I147" s="143"/>
      <c r="J147" s="143"/>
      <c r="K147" s="144"/>
      <c r="L147" s="27"/>
      <c r="M147" s="161" t="s">
        <v>1</v>
      </c>
      <c r="N147" s="162" t="s">
        <v>33</v>
      </c>
      <c r="O147" s="163">
        <v>1.6020000000000001</v>
      </c>
      <c r="P147" s="163">
        <f>O147*H147</f>
        <v>1.4369940000000001</v>
      </c>
      <c r="Q147" s="163">
        <v>0</v>
      </c>
      <c r="R147" s="163">
        <f>Q147*H147</f>
        <v>0</v>
      </c>
      <c r="S147" s="163">
        <v>0</v>
      </c>
      <c r="T147" s="164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9" t="s">
        <v>196</v>
      </c>
      <c r="AT147" s="149" t="s">
        <v>114</v>
      </c>
      <c r="AU147" s="149" t="s">
        <v>119</v>
      </c>
      <c r="AY147" s="14" t="s">
        <v>110</v>
      </c>
      <c r="BE147" s="150">
        <f>IF(N147="základná",J147,0)</f>
        <v>0</v>
      </c>
      <c r="BF147" s="150">
        <f>IF(N147="znížená",J147,0)</f>
        <v>0</v>
      </c>
      <c r="BG147" s="150">
        <f>IF(N147="zákl. prenesená",J147,0)</f>
        <v>0</v>
      </c>
      <c r="BH147" s="150">
        <f>IF(N147="zníž. prenesená",J147,0)</f>
        <v>0</v>
      </c>
      <c r="BI147" s="150">
        <f>IF(N147="nulová",J147,0)</f>
        <v>0</v>
      </c>
      <c r="BJ147" s="14" t="s">
        <v>119</v>
      </c>
      <c r="BK147" s="151">
        <f>ROUND(I147*H147,3)</f>
        <v>0</v>
      </c>
      <c r="BL147" s="14" t="s">
        <v>196</v>
      </c>
      <c r="BM147" s="149" t="s">
        <v>306</v>
      </c>
    </row>
    <row r="148" spans="1:65" s="2" customFormat="1" ht="6.95" customHeight="1">
      <c r="A148" s="26"/>
      <c r="B148" s="41"/>
      <c r="C148" s="42"/>
      <c r="D148" s="42"/>
      <c r="E148" s="42"/>
      <c r="F148" s="42"/>
      <c r="G148" s="42"/>
      <c r="H148" s="42"/>
      <c r="I148" s="42"/>
      <c r="J148" s="42"/>
      <c r="K148" s="42"/>
      <c r="L148" s="27"/>
      <c r="M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</row>
  </sheetData>
  <autoFilter ref="C98:K147" xr:uid="{00000000-0009-0000-0000-000002000000}"/>
  <mergeCells count="9">
    <mergeCell ref="E60:H60"/>
    <mergeCell ref="E89:H89"/>
    <mergeCell ref="E91:H91"/>
    <mergeCell ref="L2:V2"/>
    <mergeCell ref="E7:H7"/>
    <mergeCell ref="E9:H9"/>
    <mergeCell ref="E18:H18"/>
    <mergeCell ref="E27:H27"/>
    <mergeCell ref="E58:H5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71"/>
  <sheetViews>
    <sheetView showGridLines="0" workbookViewId="0">
      <selection activeCell="F88" sqref="F8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21.332031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3.75" customHeight="1">
      <c r="A1" s="87"/>
    </row>
    <row r="2" spans="1:46" s="1" customFormat="1" ht="36.75" hidden="1" customHeight="1">
      <c r="L2" s="167" t="s">
        <v>5</v>
      </c>
      <c r="M2" s="168"/>
      <c r="N2" s="168"/>
      <c r="O2" s="168"/>
      <c r="P2" s="168"/>
      <c r="Q2" s="168"/>
      <c r="R2" s="168"/>
      <c r="S2" s="168"/>
      <c r="T2" s="168"/>
      <c r="U2" s="168"/>
      <c r="V2" s="168"/>
      <c r="AT2" s="14" t="s">
        <v>81</v>
      </c>
    </row>
    <row r="3" spans="1:46" s="1" customFormat="1" ht="6.7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75" hidden="1" customHeight="1">
      <c r="B4" s="17"/>
      <c r="D4" s="18" t="s">
        <v>88</v>
      </c>
      <c r="L4" s="17"/>
      <c r="M4" s="88" t="s">
        <v>8</v>
      </c>
      <c r="AT4" s="14" t="s">
        <v>3</v>
      </c>
    </row>
    <row r="5" spans="1:46" s="1" customFormat="1" ht="6.75" hidden="1" customHeight="1">
      <c r="B5" s="17"/>
      <c r="L5" s="17"/>
    </row>
    <row r="6" spans="1:46" s="1" customFormat="1" ht="12" hidden="1" customHeight="1">
      <c r="B6" s="17"/>
      <c r="D6" s="23" t="s">
        <v>11</v>
      </c>
      <c r="L6" s="17"/>
    </row>
    <row r="7" spans="1:46" s="1" customFormat="1" ht="16.5" hidden="1" customHeight="1">
      <c r="B7" s="17"/>
      <c r="E7" s="202" t="str">
        <f>'Rekapitulácia stavby'!K6</f>
        <v>Prestavba rodinného domu na hasičskú zbrojnicu_</v>
      </c>
      <c r="F7" s="203"/>
      <c r="G7" s="203"/>
      <c r="H7" s="203"/>
      <c r="L7" s="17"/>
    </row>
    <row r="8" spans="1:46" s="2" customFormat="1" ht="12" hidden="1" customHeight="1">
      <c r="A8" s="26"/>
      <c r="B8" s="27"/>
      <c r="C8" s="26"/>
      <c r="D8" s="23" t="s">
        <v>89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>
      <c r="A9" s="26"/>
      <c r="B9" s="27"/>
      <c r="C9" s="26"/>
      <c r="D9" s="26"/>
      <c r="E9" s="192" t="s">
        <v>307</v>
      </c>
      <c r="F9" s="201"/>
      <c r="G9" s="201"/>
      <c r="H9" s="20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idden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>
      <c r="A11" s="26"/>
      <c r="B11" s="27"/>
      <c r="C11" s="26"/>
      <c r="D11" s="23" t="s">
        <v>13</v>
      </c>
      <c r="E11" s="26"/>
      <c r="F11" s="21" t="s">
        <v>1</v>
      </c>
      <c r="G11" s="26"/>
      <c r="H11" s="26"/>
      <c r="I11" s="23" t="s">
        <v>14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>
      <c r="A12" s="26"/>
      <c r="B12" s="27"/>
      <c r="C12" s="26"/>
      <c r="D12" s="23" t="s">
        <v>15</v>
      </c>
      <c r="E12" s="26"/>
      <c r="F12" s="21" t="s">
        <v>308</v>
      </c>
      <c r="G12" s="26"/>
      <c r="H12" s="26"/>
      <c r="I12" s="23" t="s">
        <v>17</v>
      </c>
      <c r="J12" s="49">
        <f>'Rekapitulácia stavby'!AN7</f>
        <v>0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5" hidden="1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0.5" hidden="1" customHeight="1">
      <c r="A14" s="26"/>
      <c r="B14" s="27"/>
      <c r="C14" s="26"/>
      <c r="D14" s="23" t="s">
        <v>18</v>
      </c>
      <c r="E14" s="26"/>
      <c r="F14" s="26"/>
      <c r="G14" s="26"/>
      <c r="H14" s="26"/>
      <c r="I14" s="23" t="s">
        <v>19</v>
      </c>
      <c r="J14" s="21" t="str">
        <f>IF('Rekapitulácia stavby'!AN9="","",'Rekapitulácia stavby'!AN9)</f>
        <v/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>
      <c r="A15" s="26"/>
      <c r="B15" s="27"/>
      <c r="C15" s="26"/>
      <c r="D15" s="26"/>
      <c r="E15" s="21" t="str">
        <f>IF('Rekapitulácia stavby'!E10="","",'Rekapitulácia stavby'!E10)</f>
        <v xml:space="preserve"> </v>
      </c>
      <c r="F15" s="26"/>
      <c r="G15" s="26"/>
      <c r="H15" s="26"/>
      <c r="I15" s="23" t="s">
        <v>20</v>
      </c>
      <c r="J15" s="21" t="str">
        <f>IF('Rekapitulácia stavby'!AN10="","",'Rekapitulácia stavby'!AN10)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75" hidden="1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>
      <c r="A17" s="26"/>
      <c r="B17" s="27"/>
      <c r="C17" s="26"/>
      <c r="D17" s="23" t="s">
        <v>21</v>
      </c>
      <c r="E17" s="26"/>
      <c r="F17" s="26"/>
      <c r="G17" s="26"/>
      <c r="H17" s="26"/>
      <c r="I17" s="23" t="s">
        <v>19</v>
      </c>
      <c r="J17" s="21" t="str">
        <f>'Rekapitulácia stavby'!AN12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.75" hidden="1" customHeight="1">
      <c r="A18" s="26"/>
      <c r="B18" s="27"/>
      <c r="C18" s="26"/>
      <c r="D18" s="26"/>
      <c r="E18" s="176" t="str">
        <f>'Rekapitulácia stavby'!E13</f>
        <v xml:space="preserve"> </v>
      </c>
      <c r="F18" s="176"/>
      <c r="G18" s="176"/>
      <c r="H18" s="176"/>
      <c r="I18" s="23" t="s">
        <v>20</v>
      </c>
      <c r="J18" s="21" t="str">
        <f>'Rekapitulácia stavby'!AN13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75" hidden="1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>
      <c r="A20" s="26"/>
      <c r="B20" s="27"/>
      <c r="C20" s="26"/>
      <c r="D20" s="23" t="s">
        <v>22</v>
      </c>
      <c r="E20" s="26"/>
      <c r="F20" s="26"/>
      <c r="G20" s="26"/>
      <c r="H20" s="26"/>
      <c r="I20" s="23" t="s">
        <v>19</v>
      </c>
      <c r="J20" s="21" t="e">
        <f>IF('Rekapitulácia stavby'!#REF!="","",'Rekapitulácia stavby'!#REF!)</f>
        <v>#REF!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>
      <c r="A21" s="26"/>
      <c r="B21" s="27"/>
      <c r="C21" s="26"/>
      <c r="D21" s="26"/>
      <c r="E21" s="21" t="str">
        <f>IF('Rekapitulácia stavby'!E15="","",'Rekapitulácia stavby'!E15)</f>
        <v xml:space="preserve"> </v>
      </c>
      <c r="F21" s="26"/>
      <c r="G21" s="26"/>
      <c r="H21" s="26"/>
      <c r="I21" s="23" t="s">
        <v>20</v>
      </c>
      <c r="J21" s="21" t="str">
        <f>IF('Rekapitulácia stavby'!AN15="","",'Rekapitulácia stavby'!AN15)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75" hidden="1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>
      <c r="A23" s="26"/>
      <c r="B23" s="27"/>
      <c r="C23" s="26"/>
      <c r="D23" s="23" t="s">
        <v>25</v>
      </c>
      <c r="E23" s="26"/>
      <c r="F23" s="26"/>
      <c r="G23" s="26"/>
      <c r="H23" s="26"/>
      <c r="I23" s="23" t="s">
        <v>19</v>
      </c>
      <c r="J23" s="21" t="str">
        <f>IF('Rekapitulácia stavby'!AN17="","",'Rekapitulácia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>
      <c r="A24" s="26"/>
      <c r="B24" s="27"/>
      <c r="C24" s="26"/>
      <c r="D24" s="26"/>
      <c r="E24" s="21" t="str">
        <f>IF('Rekapitulácia stavby'!E18="","",'Rekapitulácia stavby'!E18)</f>
        <v xml:space="preserve"> </v>
      </c>
      <c r="F24" s="26"/>
      <c r="G24" s="26"/>
      <c r="H24" s="26"/>
      <c r="I24" s="23" t="s">
        <v>20</v>
      </c>
      <c r="J24" s="21" t="str">
        <f>IF('Rekapitulácia stavby'!AN18="","",'Rekapitulácia stavby'!AN18)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hidden="1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>
      <c r="A26" s="26"/>
      <c r="B26" s="27"/>
      <c r="C26" s="26"/>
      <c r="D26" s="23" t="s">
        <v>26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>
      <c r="A27" s="89"/>
      <c r="B27" s="90"/>
      <c r="C27" s="89"/>
      <c r="D27" s="89"/>
      <c r="E27" s="178" t="s">
        <v>1</v>
      </c>
      <c r="F27" s="178"/>
      <c r="G27" s="178"/>
      <c r="H27" s="178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75" hidden="1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75" hidden="1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4.75" hidden="1" customHeight="1">
      <c r="A30" s="26"/>
      <c r="B30" s="27"/>
      <c r="C30" s="26"/>
      <c r="D30" s="92" t="s">
        <v>27</v>
      </c>
      <c r="E30" s="26"/>
      <c r="F30" s="26"/>
      <c r="G30" s="26"/>
      <c r="H30" s="26"/>
      <c r="I30" s="26"/>
      <c r="J30" s="65">
        <f>ROUND(J120,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hidden="1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25" hidden="1" customHeight="1">
      <c r="A32" s="26"/>
      <c r="B32" s="27"/>
      <c r="C32" s="26"/>
      <c r="D32" s="26"/>
      <c r="E32" s="26"/>
      <c r="F32" s="30" t="s">
        <v>29</v>
      </c>
      <c r="G32" s="26"/>
      <c r="H32" s="26"/>
      <c r="I32" s="30" t="s">
        <v>28</v>
      </c>
      <c r="J32" s="30" t="s">
        <v>30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25" hidden="1" customHeight="1">
      <c r="A33" s="26"/>
      <c r="B33" s="27"/>
      <c r="C33" s="26"/>
      <c r="D33" s="93" t="s">
        <v>31</v>
      </c>
      <c r="E33" s="23" t="s">
        <v>32</v>
      </c>
      <c r="F33" s="94">
        <f>ROUND((SUM(BE120:BE170)),  2)</f>
        <v>0</v>
      </c>
      <c r="G33" s="26"/>
      <c r="H33" s="26"/>
      <c r="I33" s="95">
        <v>0.2</v>
      </c>
      <c r="J33" s="94">
        <f>ROUND(((SUM(BE120:BE170))*I33),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25" hidden="1" customHeight="1">
      <c r="A34" s="26"/>
      <c r="B34" s="27"/>
      <c r="C34" s="26"/>
      <c r="D34" s="26"/>
      <c r="E34" s="23" t="s">
        <v>33</v>
      </c>
      <c r="F34" s="94">
        <f>ROUND((SUM(BF120:BF170)),  2)</f>
        <v>0</v>
      </c>
      <c r="G34" s="26"/>
      <c r="H34" s="26"/>
      <c r="I34" s="95">
        <v>0.2</v>
      </c>
      <c r="J34" s="94">
        <f>ROUND(((SUM(BF120:BF170))*I34),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34</v>
      </c>
      <c r="F35" s="94">
        <f>ROUND((SUM(BG120:BG170)),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35</v>
      </c>
      <c r="F36" s="94">
        <f>ROUND((SUM(BH120:BH170)),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36</v>
      </c>
      <c r="F37" s="94">
        <f>ROUND((SUM(BI120:BI170)),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75" hidden="1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4.75" hidden="1" customHeight="1">
      <c r="A39" s="26"/>
      <c r="B39" s="27"/>
      <c r="C39" s="96"/>
      <c r="D39" s="97" t="s">
        <v>37</v>
      </c>
      <c r="E39" s="54"/>
      <c r="F39" s="54"/>
      <c r="G39" s="98" t="s">
        <v>38</v>
      </c>
      <c r="H39" s="99" t="s">
        <v>39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25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25" hidden="1" customHeight="1">
      <c r="B41" s="17"/>
      <c r="L41" s="17"/>
    </row>
    <row r="42" spans="1:31" s="1" customFormat="1" ht="14.25" hidden="1" customHeight="1">
      <c r="B42" s="17"/>
      <c r="L42" s="17"/>
    </row>
    <row r="43" spans="1:31" s="1" customFormat="1" ht="14.25" hidden="1" customHeight="1">
      <c r="B43" s="17"/>
      <c r="L43" s="17"/>
    </row>
    <row r="44" spans="1:31" s="1" customFormat="1" ht="14.25" hidden="1" customHeight="1">
      <c r="B44" s="17"/>
      <c r="L44" s="17"/>
    </row>
    <row r="45" spans="1:31" s="1" customFormat="1" ht="14.25" hidden="1" customHeight="1">
      <c r="B45" s="17"/>
      <c r="L45" s="17"/>
    </row>
    <row r="46" spans="1:31" s="1" customFormat="1" ht="14.25" hidden="1" customHeight="1">
      <c r="B46" s="17"/>
      <c r="L46" s="17"/>
    </row>
    <row r="47" spans="1:31" s="1" customFormat="1" ht="14.25" hidden="1" customHeight="1">
      <c r="B47" s="17"/>
      <c r="L47" s="17"/>
    </row>
    <row r="48" spans="1:31" s="1" customFormat="1" ht="14.25" hidden="1" customHeight="1">
      <c r="B48" s="17"/>
      <c r="L48" s="17"/>
    </row>
    <row r="49" spans="1:31" s="1" customFormat="1" ht="14.25" hidden="1" customHeight="1">
      <c r="B49" s="17"/>
      <c r="L49" s="17"/>
    </row>
    <row r="50" spans="1:31" s="2" customFormat="1" ht="14.25" hidden="1" customHeight="1">
      <c r="B50" s="36"/>
      <c r="D50" s="37" t="s">
        <v>40</v>
      </c>
      <c r="E50" s="38"/>
      <c r="F50" s="38"/>
      <c r="G50" s="37" t="s">
        <v>41</v>
      </c>
      <c r="H50" s="38"/>
      <c r="I50" s="38"/>
      <c r="J50" s="38"/>
      <c r="K50" s="38"/>
      <c r="L50" s="36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6"/>
      <c r="B61" s="27"/>
      <c r="C61" s="26"/>
      <c r="D61" s="39" t="s">
        <v>42</v>
      </c>
      <c r="E61" s="29"/>
      <c r="F61" s="102" t="s">
        <v>43</v>
      </c>
      <c r="G61" s="39" t="s">
        <v>42</v>
      </c>
      <c r="H61" s="29"/>
      <c r="I61" s="29"/>
      <c r="J61" s="103" t="s">
        <v>43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6"/>
      <c r="B65" s="27"/>
      <c r="C65" s="26"/>
      <c r="D65" s="37" t="s">
        <v>44</v>
      </c>
      <c r="E65" s="40"/>
      <c r="F65" s="40"/>
      <c r="G65" s="37" t="s">
        <v>45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6"/>
      <c r="B76" s="27"/>
      <c r="C76" s="26"/>
      <c r="D76" s="39" t="s">
        <v>42</v>
      </c>
      <c r="E76" s="29"/>
      <c r="F76" s="102" t="s">
        <v>43</v>
      </c>
      <c r="G76" s="39" t="s">
        <v>42</v>
      </c>
      <c r="H76" s="29"/>
      <c r="I76" s="29"/>
      <c r="J76" s="103" t="s">
        <v>43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25" hidden="1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t="12" customHeight="1"/>
    <row r="79" spans="1:31" hidden="1"/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597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2" t="str">
        <f>E7</f>
        <v>Prestavba rodinného domu na hasičskú zbrojnicu_</v>
      </c>
      <c r="F85" s="203"/>
      <c r="G85" s="203"/>
      <c r="H85" s="20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89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92" t="str">
        <f>E9</f>
        <v>03 - Elektroinštalácia</v>
      </c>
      <c r="F87" s="201"/>
      <c r="G87" s="201"/>
      <c r="H87" s="20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603</v>
      </c>
      <c r="D89" s="26"/>
      <c r="E89" s="26"/>
      <c r="F89" s="21"/>
      <c r="G89" s="26"/>
      <c r="H89" s="26"/>
      <c r="I89" s="23" t="s">
        <v>17</v>
      </c>
      <c r="J89" s="49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596</v>
      </c>
      <c r="D91" s="26"/>
      <c r="E91" s="26"/>
      <c r="F91" s="21" t="str">
        <f>E15</f>
        <v xml:space="preserve"> </v>
      </c>
      <c r="G91" s="26"/>
      <c r="H91" s="26"/>
      <c r="I91" s="23"/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21</v>
      </c>
      <c r="D92" s="26"/>
      <c r="E92" s="26"/>
      <c r="F92" s="21" t="str">
        <f>IF(E18="","",E18)</f>
        <v xml:space="preserve"> </v>
      </c>
      <c r="G92" s="26"/>
      <c r="H92" s="26"/>
      <c r="I92" s="23" t="s">
        <v>25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91</v>
      </c>
      <c r="D94" s="96"/>
      <c r="E94" s="96"/>
      <c r="F94" s="96"/>
      <c r="G94" s="96"/>
      <c r="H94" s="96"/>
      <c r="I94" s="96"/>
      <c r="J94" s="105" t="s">
        <v>92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598</v>
      </c>
      <c r="D96" s="26"/>
      <c r="E96" s="26"/>
      <c r="F96" s="26"/>
      <c r="G96" s="26"/>
      <c r="H96" s="26"/>
      <c r="I96" s="26"/>
      <c r="J96" s="65">
        <f>J120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93</v>
      </c>
    </row>
    <row r="97" spans="1:31" s="9" customFormat="1" ht="24.95" customHeight="1">
      <c r="B97" s="107"/>
      <c r="D97" s="108" t="s">
        <v>150</v>
      </c>
      <c r="E97" s="109"/>
      <c r="F97" s="109"/>
      <c r="G97" s="109"/>
      <c r="H97" s="109"/>
      <c r="I97" s="109"/>
      <c r="J97" s="110">
        <f>J121</f>
        <v>0</v>
      </c>
      <c r="L97" s="107"/>
    </row>
    <row r="98" spans="1:31" s="10" customFormat="1" ht="19.899999999999999" customHeight="1">
      <c r="B98" s="111"/>
      <c r="D98" s="112" t="s">
        <v>309</v>
      </c>
      <c r="E98" s="113"/>
      <c r="F98" s="113"/>
      <c r="G98" s="113"/>
      <c r="H98" s="113"/>
      <c r="I98" s="113"/>
      <c r="J98" s="114">
        <f>J122</f>
        <v>0</v>
      </c>
      <c r="L98" s="111"/>
    </row>
    <row r="99" spans="1:31" s="9" customFormat="1" ht="24.95" customHeight="1">
      <c r="B99" s="107"/>
      <c r="D99" s="108" t="s">
        <v>310</v>
      </c>
      <c r="E99" s="109"/>
      <c r="F99" s="109"/>
      <c r="G99" s="109"/>
      <c r="H99" s="109"/>
      <c r="I99" s="109"/>
      <c r="J99" s="110">
        <f>J125</f>
        <v>0</v>
      </c>
      <c r="L99" s="107"/>
    </row>
    <row r="100" spans="1:31" s="10" customFormat="1" ht="19.899999999999999" customHeight="1">
      <c r="B100" s="111"/>
      <c r="D100" s="112" t="s">
        <v>311</v>
      </c>
      <c r="E100" s="113"/>
      <c r="F100" s="113"/>
      <c r="G100" s="113"/>
      <c r="H100" s="113"/>
      <c r="I100" s="113"/>
      <c r="J100" s="114">
        <f>J126</f>
        <v>0</v>
      </c>
      <c r="L100" s="111"/>
    </row>
    <row r="101" spans="1:31" s="2" customFormat="1" ht="21.75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2" customFormat="1" ht="6.95" customHeight="1">
      <c r="A102" s="26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6" spans="1:31" s="2" customFormat="1" ht="6.95" customHeight="1">
      <c r="A106" s="26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4.95" customHeight="1">
      <c r="A107" s="26"/>
      <c r="B107" s="27"/>
      <c r="C107" s="18" t="s">
        <v>599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11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>
      <c r="A110" s="26"/>
      <c r="B110" s="27"/>
      <c r="C110" s="26"/>
      <c r="D110" s="26"/>
      <c r="E110" s="202" t="str">
        <f>E7</f>
        <v>Prestavba rodinného domu na hasičskú zbrojnicu_</v>
      </c>
      <c r="F110" s="203"/>
      <c r="G110" s="203"/>
      <c r="H110" s="203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89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6.5" customHeight="1">
      <c r="A112" s="26"/>
      <c r="B112" s="27"/>
      <c r="C112" s="26"/>
      <c r="D112" s="26"/>
      <c r="E112" s="192" t="str">
        <f>E9</f>
        <v>03 - Elektroinštalácia</v>
      </c>
      <c r="F112" s="201"/>
      <c r="G112" s="201"/>
      <c r="H112" s="201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603</v>
      </c>
      <c r="D114" s="26"/>
      <c r="E114" s="26"/>
      <c r="F114" s="21"/>
      <c r="G114" s="26"/>
      <c r="H114" s="26"/>
      <c r="I114" s="23" t="s">
        <v>17</v>
      </c>
      <c r="J114" s="49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5.2" customHeight="1">
      <c r="A116" s="26"/>
      <c r="B116" s="27"/>
      <c r="C116" s="23" t="s">
        <v>596</v>
      </c>
      <c r="D116" s="26"/>
      <c r="E116" s="26"/>
      <c r="F116" s="21" t="str">
        <f>E15</f>
        <v xml:space="preserve"> </v>
      </c>
      <c r="G116" s="26"/>
      <c r="H116" s="26"/>
      <c r="I116" s="23"/>
      <c r="J116" s="24" t="str">
        <f>E21</f>
        <v xml:space="preserve"> </v>
      </c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2" customHeight="1">
      <c r="A117" s="26"/>
      <c r="B117" s="27"/>
      <c r="C117" s="23" t="s">
        <v>21</v>
      </c>
      <c r="D117" s="26"/>
      <c r="E117" s="26"/>
      <c r="F117" s="21" t="str">
        <f>IF(E18="","",E18)</f>
        <v xml:space="preserve"> </v>
      </c>
      <c r="G117" s="26"/>
      <c r="H117" s="26"/>
      <c r="I117" s="23" t="s">
        <v>25</v>
      </c>
      <c r="J117" s="24" t="str">
        <f>E24</f>
        <v xml:space="preserve"> </v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0.3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11" customFormat="1" ht="29.25" customHeight="1">
      <c r="A119" s="115"/>
      <c r="B119" s="116"/>
      <c r="C119" s="117" t="s">
        <v>97</v>
      </c>
      <c r="D119" s="118" t="s">
        <v>52</v>
      </c>
      <c r="E119" s="118" t="s">
        <v>48</v>
      </c>
      <c r="F119" s="118" t="s">
        <v>49</v>
      </c>
      <c r="G119" s="118" t="s">
        <v>98</v>
      </c>
      <c r="H119" s="118" t="s">
        <v>99</v>
      </c>
      <c r="I119" s="118" t="s">
        <v>100</v>
      </c>
      <c r="J119" s="119" t="s">
        <v>92</v>
      </c>
      <c r="K119" s="120" t="s">
        <v>101</v>
      </c>
      <c r="L119" s="121"/>
      <c r="M119" s="56" t="s">
        <v>1</v>
      </c>
      <c r="N119" s="57" t="s">
        <v>31</v>
      </c>
      <c r="O119" s="57" t="s">
        <v>102</v>
      </c>
      <c r="P119" s="57" t="s">
        <v>103</v>
      </c>
      <c r="Q119" s="57" t="s">
        <v>104</v>
      </c>
      <c r="R119" s="57" t="s">
        <v>105</v>
      </c>
      <c r="S119" s="57" t="s">
        <v>106</v>
      </c>
      <c r="T119" s="58" t="s">
        <v>107</v>
      </c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</row>
    <row r="120" spans="1:65" s="2" customFormat="1" ht="22.9" customHeight="1">
      <c r="A120" s="26"/>
      <c r="B120" s="27"/>
      <c r="C120" s="63" t="s">
        <v>598</v>
      </c>
      <c r="D120" s="26"/>
      <c r="E120" s="26"/>
      <c r="F120" s="26"/>
      <c r="G120" s="26"/>
      <c r="H120" s="26"/>
      <c r="I120" s="26"/>
      <c r="J120" s="122">
        <f>BK120</f>
        <v>0</v>
      </c>
      <c r="K120" s="26"/>
      <c r="L120" s="27"/>
      <c r="M120" s="59"/>
      <c r="N120" s="50"/>
      <c r="O120" s="60"/>
      <c r="P120" s="123">
        <f>P121+P125</f>
        <v>162.70582000000002</v>
      </c>
      <c r="Q120" s="60"/>
      <c r="R120" s="123">
        <f>R121+R125</f>
        <v>1.6879999999999999E-2</v>
      </c>
      <c r="S120" s="60"/>
      <c r="T120" s="124">
        <f>T121+T125</f>
        <v>0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T120" s="14" t="s">
        <v>65</v>
      </c>
      <c r="AU120" s="14" t="s">
        <v>93</v>
      </c>
      <c r="BK120" s="125">
        <f>BK121+BK125</f>
        <v>0</v>
      </c>
    </row>
    <row r="121" spans="1:65" s="12" customFormat="1" ht="25.9" customHeight="1">
      <c r="B121" s="126"/>
      <c r="D121" s="127" t="s">
        <v>65</v>
      </c>
      <c r="E121" s="128" t="s">
        <v>189</v>
      </c>
      <c r="F121" s="128" t="s">
        <v>190</v>
      </c>
      <c r="J121" s="129">
        <f>BK121</f>
        <v>0</v>
      </c>
      <c r="L121" s="126"/>
      <c r="M121" s="130"/>
      <c r="N121" s="131"/>
      <c r="O121" s="131"/>
      <c r="P121" s="132">
        <f>P122</f>
        <v>2.5517099999999999</v>
      </c>
      <c r="Q121" s="131"/>
      <c r="R121" s="132">
        <f>R122</f>
        <v>3.2799999999999999E-3</v>
      </c>
      <c r="S121" s="131"/>
      <c r="T121" s="133">
        <f>T122</f>
        <v>0</v>
      </c>
      <c r="AR121" s="127" t="s">
        <v>119</v>
      </c>
      <c r="AT121" s="134" t="s">
        <v>65</v>
      </c>
      <c r="AU121" s="134" t="s">
        <v>66</v>
      </c>
      <c r="AY121" s="127" t="s">
        <v>110</v>
      </c>
      <c r="BK121" s="135">
        <f>BK122</f>
        <v>0</v>
      </c>
    </row>
    <row r="122" spans="1:65" s="12" customFormat="1" ht="22.9" customHeight="1">
      <c r="B122" s="126"/>
      <c r="D122" s="127" t="s">
        <v>65</v>
      </c>
      <c r="E122" s="136" t="s">
        <v>312</v>
      </c>
      <c r="F122" s="136" t="s">
        <v>313</v>
      </c>
      <c r="J122" s="137">
        <f>BK122</f>
        <v>0</v>
      </c>
      <c r="L122" s="126"/>
      <c r="M122" s="130"/>
      <c r="N122" s="131"/>
      <c r="O122" s="131"/>
      <c r="P122" s="132">
        <f>SUM(P123:P124)</f>
        <v>2.5517099999999999</v>
      </c>
      <c r="Q122" s="131"/>
      <c r="R122" s="132">
        <f>SUM(R123:R124)</f>
        <v>3.2799999999999999E-3</v>
      </c>
      <c r="S122" s="131"/>
      <c r="T122" s="133">
        <f>SUM(T123:T124)</f>
        <v>0</v>
      </c>
      <c r="AR122" s="127" t="s">
        <v>119</v>
      </c>
      <c r="AT122" s="134" t="s">
        <v>65</v>
      </c>
      <c r="AU122" s="134" t="s">
        <v>74</v>
      </c>
      <c r="AY122" s="127" t="s">
        <v>110</v>
      </c>
      <c r="BK122" s="135">
        <f>SUM(BK123:BK124)</f>
        <v>0</v>
      </c>
    </row>
    <row r="123" spans="1:65" s="2" customFormat="1" ht="14.45" customHeight="1">
      <c r="A123" s="26"/>
      <c r="B123" s="138"/>
      <c r="C123" s="139" t="s">
        <v>314</v>
      </c>
      <c r="D123" s="139" t="s">
        <v>114</v>
      </c>
      <c r="E123" s="140" t="s">
        <v>315</v>
      </c>
      <c r="F123" s="141" t="s">
        <v>316</v>
      </c>
      <c r="G123" s="142" t="s">
        <v>317</v>
      </c>
      <c r="H123" s="143">
        <v>1</v>
      </c>
      <c r="I123" s="143"/>
      <c r="J123" s="143"/>
      <c r="K123" s="144"/>
      <c r="L123" s="27"/>
      <c r="M123" s="145" t="s">
        <v>1</v>
      </c>
      <c r="N123" s="146" t="s">
        <v>33</v>
      </c>
      <c r="O123" s="147">
        <v>2.5517099999999999</v>
      </c>
      <c r="P123" s="147">
        <f>O123*H123</f>
        <v>2.5517099999999999</v>
      </c>
      <c r="Q123" s="147">
        <v>2.7999999999999998E-4</v>
      </c>
      <c r="R123" s="147">
        <f>Q123*H123</f>
        <v>2.7999999999999998E-4</v>
      </c>
      <c r="S123" s="147">
        <v>0</v>
      </c>
      <c r="T123" s="148">
        <f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49" t="s">
        <v>196</v>
      </c>
      <c r="AT123" s="149" t="s">
        <v>114</v>
      </c>
      <c r="AU123" s="149" t="s">
        <v>119</v>
      </c>
      <c r="AY123" s="14" t="s">
        <v>110</v>
      </c>
      <c r="BE123" s="150">
        <f>IF(N123="základná",J123,0)</f>
        <v>0</v>
      </c>
      <c r="BF123" s="150">
        <f>IF(N123="znížená",J123,0)</f>
        <v>0</v>
      </c>
      <c r="BG123" s="150">
        <f>IF(N123="zákl. prenesená",J123,0)</f>
        <v>0</v>
      </c>
      <c r="BH123" s="150">
        <f>IF(N123="zníž. prenesená",J123,0)</f>
        <v>0</v>
      </c>
      <c r="BI123" s="150">
        <f>IF(N123="nulová",J123,0)</f>
        <v>0</v>
      </c>
      <c r="BJ123" s="14" t="s">
        <v>119</v>
      </c>
      <c r="BK123" s="151">
        <f>ROUND(I123*H123,3)</f>
        <v>0</v>
      </c>
      <c r="BL123" s="14" t="s">
        <v>196</v>
      </c>
      <c r="BM123" s="149" t="s">
        <v>318</v>
      </c>
    </row>
    <row r="124" spans="1:65" s="2" customFormat="1" ht="37.9" customHeight="1">
      <c r="A124" s="26"/>
      <c r="B124" s="138"/>
      <c r="C124" s="152" t="s">
        <v>319</v>
      </c>
      <c r="D124" s="152" t="s">
        <v>122</v>
      </c>
      <c r="E124" s="153" t="s">
        <v>320</v>
      </c>
      <c r="F124" s="154" t="s">
        <v>321</v>
      </c>
      <c r="G124" s="155" t="s">
        <v>117</v>
      </c>
      <c r="H124" s="156">
        <v>1</v>
      </c>
      <c r="I124" s="156"/>
      <c r="J124" s="156"/>
      <c r="K124" s="157"/>
      <c r="L124" s="158"/>
      <c r="M124" s="159" t="s">
        <v>1</v>
      </c>
      <c r="N124" s="160" t="s">
        <v>33</v>
      </c>
      <c r="O124" s="147">
        <v>0</v>
      </c>
      <c r="P124" s="147">
        <f>O124*H124</f>
        <v>0</v>
      </c>
      <c r="Q124" s="147">
        <v>3.0000000000000001E-3</v>
      </c>
      <c r="R124" s="147">
        <f>Q124*H124</f>
        <v>3.0000000000000001E-3</v>
      </c>
      <c r="S124" s="147">
        <v>0</v>
      </c>
      <c r="T124" s="148">
        <f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49" t="s">
        <v>200</v>
      </c>
      <c r="AT124" s="149" t="s">
        <v>122</v>
      </c>
      <c r="AU124" s="149" t="s">
        <v>119</v>
      </c>
      <c r="AY124" s="14" t="s">
        <v>110</v>
      </c>
      <c r="BE124" s="150">
        <f>IF(N124="základná",J124,0)</f>
        <v>0</v>
      </c>
      <c r="BF124" s="150">
        <f>IF(N124="znížená",J124,0)</f>
        <v>0</v>
      </c>
      <c r="BG124" s="150">
        <f>IF(N124="zákl. prenesená",J124,0)</f>
        <v>0</v>
      </c>
      <c r="BH124" s="150">
        <f>IF(N124="zníž. prenesená",J124,0)</f>
        <v>0</v>
      </c>
      <c r="BI124" s="150">
        <f>IF(N124="nulová",J124,0)</f>
        <v>0</v>
      </c>
      <c r="BJ124" s="14" t="s">
        <v>119</v>
      </c>
      <c r="BK124" s="151">
        <f>ROUND(I124*H124,3)</f>
        <v>0</v>
      </c>
      <c r="BL124" s="14" t="s">
        <v>196</v>
      </c>
      <c r="BM124" s="149" t="s">
        <v>322</v>
      </c>
    </row>
    <row r="125" spans="1:65" s="12" customFormat="1" ht="25.9" customHeight="1">
      <c r="B125" s="126"/>
      <c r="D125" s="127" t="s">
        <v>65</v>
      </c>
      <c r="E125" s="128" t="s">
        <v>122</v>
      </c>
      <c r="F125" s="128" t="s">
        <v>323</v>
      </c>
      <c r="J125" s="129"/>
      <c r="L125" s="126"/>
      <c r="M125" s="130"/>
      <c r="N125" s="131"/>
      <c r="O125" s="131"/>
      <c r="P125" s="132">
        <f>P126</f>
        <v>160.15411</v>
      </c>
      <c r="Q125" s="131"/>
      <c r="R125" s="132">
        <f>R126</f>
        <v>1.3600000000000001E-2</v>
      </c>
      <c r="S125" s="131"/>
      <c r="T125" s="133">
        <f>T126</f>
        <v>0</v>
      </c>
      <c r="AR125" s="127" t="s">
        <v>111</v>
      </c>
      <c r="AT125" s="134" t="s">
        <v>65</v>
      </c>
      <c r="AU125" s="134" t="s">
        <v>66</v>
      </c>
      <c r="AY125" s="127" t="s">
        <v>110</v>
      </c>
      <c r="BK125" s="135">
        <f>BK126</f>
        <v>0</v>
      </c>
    </row>
    <row r="126" spans="1:65" s="12" customFormat="1" ht="22.9" customHeight="1">
      <c r="B126" s="126"/>
      <c r="D126" s="127" t="s">
        <v>65</v>
      </c>
      <c r="E126" s="136" t="s">
        <v>324</v>
      </c>
      <c r="F126" s="136" t="s">
        <v>325</v>
      </c>
      <c r="J126" s="137"/>
      <c r="L126" s="126"/>
      <c r="M126" s="130"/>
      <c r="N126" s="131"/>
      <c r="O126" s="131"/>
      <c r="P126" s="132">
        <f>SUM(P127:P170)</f>
        <v>160.15411</v>
      </c>
      <c r="Q126" s="131"/>
      <c r="R126" s="132">
        <f>SUM(R127:R170)</f>
        <v>1.3600000000000001E-2</v>
      </c>
      <c r="S126" s="131"/>
      <c r="T126" s="133">
        <f>SUM(T127:T170)</f>
        <v>0</v>
      </c>
      <c r="AR126" s="127" t="s">
        <v>111</v>
      </c>
      <c r="AT126" s="134" t="s">
        <v>65</v>
      </c>
      <c r="AU126" s="134" t="s">
        <v>74</v>
      </c>
      <c r="AY126" s="127" t="s">
        <v>110</v>
      </c>
      <c r="BK126" s="135">
        <f>SUM(BK127:BK170)</f>
        <v>0</v>
      </c>
    </row>
    <row r="127" spans="1:65" s="2" customFormat="1" ht="14.45" customHeight="1">
      <c r="A127" s="26"/>
      <c r="B127" s="138"/>
      <c r="C127" s="139" t="s">
        <v>74</v>
      </c>
      <c r="D127" s="139" t="s">
        <v>114</v>
      </c>
      <c r="E127" s="140" t="s">
        <v>326</v>
      </c>
      <c r="F127" s="141" t="s">
        <v>327</v>
      </c>
      <c r="G127" s="142" t="s">
        <v>117</v>
      </c>
      <c r="H127" s="143">
        <v>34</v>
      </c>
      <c r="I127" s="143"/>
      <c r="J127" s="143"/>
      <c r="K127" s="144"/>
      <c r="L127" s="27"/>
      <c r="M127" s="145" t="s">
        <v>1</v>
      </c>
      <c r="N127" s="146" t="s">
        <v>33</v>
      </c>
      <c r="O127" s="147">
        <v>8.5999999999999993E-2</v>
      </c>
      <c r="P127" s="147">
        <f t="shared" ref="P127:P170" si="0">O127*H127</f>
        <v>2.9239999999999999</v>
      </c>
      <c r="Q127" s="147">
        <v>0</v>
      </c>
      <c r="R127" s="147">
        <f t="shared" ref="R127:R170" si="1">Q127*H127</f>
        <v>0</v>
      </c>
      <c r="S127" s="147">
        <v>0</v>
      </c>
      <c r="T127" s="148">
        <f t="shared" ref="T127:T170" si="2"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9" t="s">
        <v>328</v>
      </c>
      <c r="AT127" s="149" t="s">
        <v>114</v>
      </c>
      <c r="AU127" s="149" t="s">
        <v>119</v>
      </c>
      <c r="AY127" s="14" t="s">
        <v>110</v>
      </c>
      <c r="BE127" s="150">
        <f t="shared" ref="BE127:BE170" si="3">IF(N127="základná",J127,0)</f>
        <v>0</v>
      </c>
      <c r="BF127" s="150">
        <f t="shared" ref="BF127:BF170" si="4">IF(N127="znížená",J127,0)</f>
        <v>0</v>
      </c>
      <c r="BG127" s="150">
        <f t="shared" ref="BG127:BG170" si="5">IF(N127="zákl. prenesená",J127,0)</f>
        <v>0</v>
      </c>
      <c r="BH127" s="150">
        <f t="shared" ref="BH127:BH170" si="6">IF(N127="zníž. prenesená",J127,0)</f>
        <v>0</v>
      </c>
      <c r="BI127" s="150">
        <f t="shared" ref="BI127:BI170" si="7">IF(N127="nulová",J127,0)</f>
        <v>0</v>
      </c>
      <c r="BJ127" s="14" t="s">
        <v>119</v>
      </c>
      <c r="BK127" s="151">
        <f t="shared" ref="BK127:BK170" si="8">ROUND(I127*H127,3)</f>
        <v>0</v>
      </c>
      <c r="BL127" s="14" t="s">
        <v>328</v>
      </c>
      <c r="BM127" s="149" t="s">
        <v>329</v>
      </c>
    </row>
    <row r="128" spans="1:65" s="2" customFormat="1" ht="14.45" customHeight="1">
      <c r="A128" s="26"/>
      <c r="B128" s="138"/>
      <c r="C128" s="152" t="s">
        <v>119</v>
      </c>
      <c r="D128" s="152" t="s">
        <v>122</v>
      </c>
      <c r="E128" s="153" t="s">
        <v>330</v>
      </c>
      <c r="F128" s="154" t="s">
        <v>331</v>
      </c>
      <c r="G128" s="155" t="s">
        <v>117</v>
      </c>
      <c r="H128" s="156">
        <v>34</v>
      </c>
      <c r="I128" s="156"/>
      <c r="J128" s="156"/>
      <c r="K128" s="157"/>
      <c r="L128" s="158"/>
      <c r="M128" s="159" t="s">
        <v>1</v>
      </c>
      <c r="N128" s="160" t="s">
        <v>33</v>
      </c>
      <c r="O128" s="147">
        <v>0</v>
      </c>
      <c r="P128" s="147">
        <f t="shared" si="0"/>
        <v>0</v>
      </c>
      <c r="Q128" s="147">
        <v>0</v>
      </c>
      <c r="R128" s="147">
        <f t="shared" si="1"/>
        <v>0</v>
      </c>
      <c r="S128" s="147">
        <v>0</v>
      </c>
      <c r="T128" s="148">
        <f t="shared" si="2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9" t="s">
        <v>332</v>
      </c>
      <c r="AT128" s="149" t="s">
        <v>122</v>
      </c>
      <c r="AU128" s="149" t="s">
        <v>119</v>
      </c>
      <c r="AY128" s="14" t="s">
        <v>110</v>
      </c>
      <c r="BE128" s="150">
        <f t="shared" si="3"/>
        <v>0</v>
      </c>
      <c r="BF128" s="150">
        <f t="shared" si="4"/>
        <v>0</v>
      </c>
      <c r="BG128" s="150">
        <f t="shared" si="5"/>
        <v>0</v>
      </c>
      <c r="BH128" s="150">
        <f t="shared" si="6"/>
        <v>0</v>
      </c>
      <c r="BI128" s="150">
        <f t="shared" si="7"/>
        <v>0</v>
      </c>
      <c r="BJ128" s="14" t="s">
        <v>119</v>
      </c>
      <c r="BK128" s="151">
        <f t="shared" si="8"/>
        <v>0</v>
      </c>
      <c r="BL128" s="14" t="s">
        <v>332</v>
      </c>
      <c r="BM128" s="149" t="s">
        <v>333</v>
      </c>
    </row>
    <row r="129" spans="1:65" s="2" customFormat="1" ht="24.2" customHeight="1">
      <c r="A129" s="26"/>
      <c r="B129" s="138"/>
      <c r="C129" s="139" t="s">
        <v>334</v>
      </c>
      <c r="D129" s="139" t="s">
        <v>114</v>
      </c>
      <c r="E129" s="140" t="s">
        <v>335</v>
      </c>
      <c r="F129" s="141" t="s">
        <v>336</v>
      </c>
      <c r="G129" s="142" t="s">
        <v>117</v>
      </c>
      <c r="H129" s="143">
        <v>8</v>
      </c>
      <c r="I129" s="143"/>
      <c r="J129" s="143"/>
      <c r="K129" s="144"/>
      <c r="L129" s="27"/>
      <c r="M129" s="145" t="s">
        <v>1</v>
      </c>
      <c r="N129" s="146" t="s">
        <v>33</v>
      </c>
      <c r="O129" s="147">
        <v>0.23799999999999999</v>
      </c>
      <c r="P129" s="147">
        <f t="shared" si="0"/>
        <v>1.9039999999999999</v>
      </c>
      <c r="Q129" s="147">
        <v>0</v>
      </c>
      <c r="R129" s="147">
        <f t="shared" si="1"/>
        <v>0</v>
      </c>
      <c r="S129" s="147">
        <v>0</v>
      </c>
      <c r="T129" s="148">
        <f t="shared" si="2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9" t="s">
        <v>328</v>
      </c>
      <c r="AT129" s="149" t="s">
        <v>114</v>
      </c>
      <c r="AU129" s="149" t="s">
        <v>119</v>
      </c>
      <c r="AY129" s="14" t="s">
        <v>110</v>
      </c>
      <c r="BE129" s="150">
        <f t="shared" si="3"/>
        <v>0</v>
      </c>
      <c r="BF129" s="150">
        <f t="shared" si="4"/>
        <v>0</v>
      </c>
      <c r="BG129" s="150">
        <f t="shared" si="5"/>
        <v>0</v>
      </c>
      <c r="BH129" s="150">
        <f t="shared" si="6"/>
        <v>0</v>
      </c>
      <c r="BI129" s="150">
        <f t="shared" si="7"/>
        <v>0</v>
      </c>
      <c r="BJ129" s="14" t="s">
        <v>119</v>
      </c>
      <c r="BK129" s="151">
        <f t="shared" si="8"/>
        <v>0</v>
      </c>
      <c r="BL129" s="14" t="s">
        <v>328</v>
      </c>
      <c r="BM129" s="149" t="s">
        <v>337</v>
      </c>
    </row>
    <row r="130" spans="1:65" s="2" customFormat="1" ht="14.45" customHeight="1">
      <c r="A130" s="26"/>
      <c r="B130" s="138"/>
      <c r="C130" s="152" t="s">
        <v>338</v>
      </c>
      <c r="D130" s="152" t="s">
        <v>122</v>
      </c>
      <c r="E130" s="153" t="s">
        <v>339</v>
      </c>
      <c r="F130" s="154" t="s">
        <v>340</v>
      </c>
      <c r="G130" s="155" t="s">
        <v>117</v>
      </c>
      <c r="H130" s="156">
        <v>8</v>
      </c>
      <c r="I130" s="156"/>
      <c r="J130" s="156"/>
      <c r="K130" s="157"/>
      <c r="L130" s="158"/>
      <c r="M130" s="159" t="s">
        <v>1</v>
      </c>
      <c r="N130" s="160" t="s">
        <v>33</v>
      </c>
      <c r="O130" s="147">
        <v>0</v>
      </c>
      <c r="P130" s="147">
        <f t="shared" si="0"/>
        <v>0</v>
      </c>
      <c r="Q130" s="147">
        <v>3.2000000000000003E-4</v>
      </c>
      <c r="R130" s="147">
        <f t="shared" si="1"/>
        <v>2.5600000000000002E-3</v>
      </c>
      <c r="S130" s="147">
        <v>0</v>
      </c>
      <c r="T130" s="148">
        <f t="shared" si="2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9" t="s">
        <v>332</v>
      </c>
      <c r="AT130" s="149" t="s">
        <v>122</v>
      </c>
      <c r="AU130" s="149" t="s">
        <v>119</v>
      </c>
      <c r="AY130" s="14" t="s">
        <v>110</v>
      </c>
      <c r="BE130" s="150">
        <f t="shared" si="3"/>
        <v>0</v>
      </c>
      <c r="BF130" s="150">
        <f t="shared" si="4"/>
        <v>0</v>
      </c>
      <c r="BG130" s="150">
        <f t="shared" si="5"/>
        <v>0</v>
      </c>
      <c r="BH130" s="150">
        <f t="shared" si="6"/>
        <v>0</v>
      </c>
      <c r="BI130" s="150">
        <f t="shared" si="7"/>
        <v>0</v>
      </c>
      <c r="BJ130" s="14" t="s">
        <v>119</v>
      </c>
      <c r="BK130" s="151">
        <f t="shared" si="8"/>
        <v>0</v>
      </c>
      <c r="BL130" s="14" t="s">
        <v>332</v>
      </c>
      <c r="BM130" s="149" t="s">
        <v>341</v>
      </c>
    </row>
    <row r="131" spans="1:65" s="2" customFormat="1" ht="24.2" customHeight="1">
      <c r="A131" s="26"/>
      <c r="B131" s="138"/>
      <c r="C131" s="139" t="s">
        <v>111</v>
      </c>
      <c r="D131" s="139" t="s">
        <v>114</v>
      </c>
      <c r="E131" s="140" t="s">
        <v>342</v>
      </c>
      <c r="F131" s="141" t="s">
        <v>343</v>
      </c>
      <c r="G131" s="142" t="s">
        <v>117</v>
      </c>
      <c r="H131" s="143">
        <v>12</v>
      </c>
      <c r="I131" s="143"/>
      <c r="J131" s="143"/>
      <c r="K131" s="144"/>
      <c r="L131" s="27"/>
      <c r="M131" s="145" t="s">
        <v>1</v>
      </c>
      <c r="N131" s="146" t="s">
        <v>33</v>
      </c>
      <c r="O131" s="147">
        <v>0.36706</v>
      </c>
      <c r="P131" s="147">
        <f t="shared" si="0"/>
        <v>4.4047200000000002</v>
      </c>
      <c r="Q131" s="147">
        <v>0</v>
      </c>
      <c r="R131" s="147">
        <f t="shared" si="1"/>
        <v>0</v>
      </c>
      <c r="S131" s="147">
        <v>0</v>
      </c>
      <c r="T131" s="148">
        <f t="shared" si="2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9" t="s">
        <v>328</v>
      </c>
      <c r="AT131" s="149" t="s">
        <v>114</v>
      </c>
      <c r="AU131" s="149" t="s">
        <v>119</v>
      </c>
      <c r="AY131" s="14" t="s">
        <v>110</v>
      </c>
      <c r="BE131" s="150">
        <f t="shared" si="3"/>
        <v>0</v>
      </c>
      <c r="BF131" s="150">
        <f t="shared" si="4"/>
        <v>0</v>
      </c>
      <c r="BG131" s="150">
        <f t="shared" si="5"/>
        <v>0</v>
      </c>
      <c r="BH131" s="150">
        <f t="shared" si="6"/>
        <v>0</v>
      </c>
      <c r="BI131" s="150">
        <f t="shared" si="7"/>
        <v>0</v>
      </c>
      <c r="BJ131" s="14" t="s">
        <v>119</v>
      </c>
      <c r="BK131" s="151">
        <f t="shared" si="8"/>
        <v>0</v>
      </c>
      <c r="BL131" s="14" t="s">
        <v>328</v>
      </c>
      <c r="BM131" s="149" t="s">
        <v>344</v>
      </c>
    </row>
    <row r="132" spans="1:65" s="2" customFormat="1" ht="14.45" customHeight="1">
      <c r="A132" s="26"/>
      <c r="B132" s="138"/>
      <c r="C132" s="152" t="s">
        <v>118</v>
      </c>
      <c r="D132" s="152" t="s">
        <v>122</v>
      </c>
      <c r="E132" s="153" t="s">
        <v>345</v>
      </c>
      <c r="F132" s="154" t="s">
        <v>346</v>
      </c>
      <c r="G132" s="155" t="s">
        <v>117</v>
      </c>
      <c r="H132" s="156">
        <v>12</v>
      </c>
      <c r="I132" s="156"/>
      <c r="J132" s="156"/>
      <c r="K132" s="157"/>
      <c r="L132" s="158"/>
      <c r="M132" s="159" t="s">
        <v>1</v>
      </c>
      <c r="N132" s="160" t="s">
        <v>33</v>
      </c>
      <c r="O132" s="147">
        <v>0</v>
      </c>
      <c r="P132" s="147">
        <f t="shared" si="0"/>
        <v>0</v>
      </c>
      <c r="Q132" s="147">
        <v>0</v>
      </c>
      <c r="R132" s="147">
        <f t="shared" si="1"/>
        <v>0</v>
      </c>
      <c r="S132" s="147">
        <v>0</v>
      </c>
      <c r="T132" s="148">
        <f t="shared" si="2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9" t="s">
        <v>332</v>
      </c>
      <c r="AT132" s="149" t="s">
        <v>122</v>
      </c>
      <c r="AU132" s="149" t="s">
        <v>119</v>
      </c>
      <c r="AY132" s="14" t="s">
        <v>110</v>
      </c>
      <c r="BE132" s="150">
        <f t="shared" si="3"/>
        <v>0</v>
      </c>
      <c r="BF132" s="150">
        <f t="shared" si="4"/>
        <v>0</v>
      </c>
      <c r="BG132" s="150">
        <f t="shared" si="5"/>
        <v>0</v>
      </c>
      <c r="BH132" s="150">
        <f t="shared" si="6"/>
        <v>0</v>
      </c>
      <c r="BI132" s="150">
        <f t="shared" si="7"/>
        <v>0</v>
      </c>
      <c r="BJ132" s="14" t="s">
        <v>119</v>
      </c>
      <c r="BK132" s="151">
        <f t="shared" si="8"/>
        <v>0</v>
      </c>
      <c r="BL132" s="14" t="s">
        <v>332</v>
      </c>
      <c r="BM132" s="149" t="s">
        <v>347</v>
      </c>
    </row>
    <row r="133" spans="1:65" s="2" customFormat="1" ht="24.2" customHeight="1">
      <c r="A133" s="26"/>
      <c r="B133" s="138"/>
      <c r="C133" s="139" t="s">
        <v>171</v>
      </c>
      <c r="D133" s="139" t="s">
        <v>114</v>
      </c>
      <c r="E133" s="140" t="s">
        <v>348</v>
      </c>
      <c r="F133" s="141" t="s">
        <v>349</v>
      </c>
      <c r="G133" s="142" t="s">
        <v>117</v>
      </c>
      <c r="H133" s="143">
        <v>2</v>
      </c>
      <c r="I133" s="143"/>
      <c r="J133" s="143"/>
      <c r="K133" s="144"/>
      <c r="L133" s="27"/>
      <c r="M133" s="145" t="s">
        <v>1</v>
      </c>
      <c r="N133" s="146" t="s">
        <v>33</v>
      </c>
      <c r="O133" s="147">
        <v>0.17129</v>
      </c>
      <c r="P133" s="147">
        <f t="shared" si="0"/>
        <v>0.34258</v>
      </c>
      <c r="Q133" s="147">
        <v>0</v>
      </c>
      <c r="R133" s="147">
        <f t="shared" si="1"/>
        <v>0</v>
      </c>
      <c r="S133" s="147">
        <v>0</v>
      </c>
      <c r="T133" s="148">
        <f t="shared" si="2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9" t="s">
        <v>328</v>
      </c>
      <c r="AT133" s="149" t="s">
        <v>114</v>
      </c>
      <c r="AU133" s="149" t="s">
        <v>119</v>
      </c>
      <c r="AY133" s="14" t="s">
        <v>110</v>
      </c>
      <c r="BE133" s="150">
        <f t="shared" si="3"/>
        <v>0</v>
      </c>
      <c r="BF133" s="150">
        <f t="shared" si="4"/>
        <v>0</v>
      </c>
      <c r="BG133" s="150">
        <f t="shared" si="5"/>
        <v>0</v>
      </c>
      <c r="BH133" s="150">
        <f t="shared" si="6"/>
        <v>0</v>
      </c>
      <c r="BI133" s="150">
        <f t="shared" si="7"/>
        <v>0</v>
      </c>
      <c r="BJ133" s="14" t="s">
        <v>119</v>
      </c>
      <c r="BK133" s="151">
        <f t="shared" si="8"/>
        <v>0</v>
      </c>
      <c r="BL133" s="14" t="s">
        <v>328</v>
      </c>
      <c r="BM133" s="149" t="s">
        <v>350</v>
      </c>
    </row>
    <row r="134" spans="1:65" s="2" customFormat="1" ht="14.45" customHeight="1">
      <c r="A134" s="26"/>
      <c r="B134" s="138"/>
      <c r="C134" s="152" t="s">
        <v>175</v>
      </c>
      <c r="D134" s="152" t="s">
        <v>122</v>
      </c>
      <c r="E134" s="153" t="s">
        <v>351</v>
      </c>
      <c r="F134" s="154" t="s">
        <v>352</v>
      </c>
      <c r="G134" s="155" t="s">
        <v>117</v>
      </c>
      <c r="H134" s="156">
        <v>2</v>
      </c>
      <c r="I134" s="156"/>
      <c r="J134" s="156"/>
      <c r="K134" s="157"/>
      <c r="L134" s="158"/>
      <c r="M134" s="159" t="s">
        <v>1</v>
      </c>
      <c r="N134" s="160" t="s">
        <v>33</v>
      </c>
      <c r="O134" s="147">
        <v>0</v>
      </c>
      <c r="P134" s="147">
        <f t="shared" si="0"/>
        <v>0</v>
      </c>
      <c r="Q134" s="147">
        <v>2.0000000000000001E-4</v>
      </c>
      <c r="R134" s="147">
        <f t="shared" si="1"/>
        <v>4.0000000000000002E-4</v>
      </c>
      <c r="S134" s="147">
        <v>0</v>
      </c>
      <c r="T134" s="148">
        <f t="shared" si="2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9" t="s">
        <v>332</v>
      </c>
      <c r="AT134" s="149" t="s">
        <v>122</v>
      </c>
      <c r="AU134" s="149" t="s">
        <v>119</v>
      </c>
      <c r="AY134" s="14" t="s">
        <v>110</v>
      </c>
      <c r="BE134" s="150">
        <f t="shared" si="3"/>
        <v>0</v>
      </c>
      <c r="BF134" s="150">
        <f t="shared" si="4"/>
        <v>0</v>
      </c>
      <c r="BG134" s="150">
        <f t="shared" si="5"/>
        <v>0</v>
      </c>
      <c r="BH134" s="150">
        <f t="shared" si="6"/>
        <v>0</v>
      </c>
      <c r="BI134" s="150">
        <f t="shared" si="7"/>
        <v>0</v>
      </c>
      <c r="BJ134" s="14" t="s">
        <v>119</v>
      </c>
      <c r="BK134" s="151">
        <f t="shared" si="8"/>
        <v>0</v>
      </c>
      <c r="BL134" s="14" t="s">
        <v>332</v>
      </c>
      <c r="BM134" s="149" t="s">
        <v>353</v>
      </c>
    </row>
    <row r="135" spans="1:65" s="2" customFormat="1" ht="24.2" customHeight="1">
      <c r="A135" s="26"/>
      <c r="B135" s="138"/>
      <c r="C135" s="139" t="s">
        <v>196</v>
      </c>
      <c r="D135" s="139" t="s">
        <v>114</v>
      </c>
      <c r="E135" s="140" t="s">
        <v>354</v>
      </c>
      <c r="F135" s="141" t="s">
        <v>355</v>
      </c>
      <c r="G135" s="142" t="s">
        <v>195</v>
      </c>
      <c r="H135" s="143">
        <v>80</v>
      </c>
      <c r="I135" s="143"/>
      <c r="J135" s="143"/>
      <c r="K135" s="144"/>
      <c r="L135" s="27"/>
      <c r="M135" s="145" t="s">
        <v>1</v>
      </c>
      <c r="N135" s="146" t="s">
        <v>33</v>
      </c>
      <c r="O135" s="147">
        <v>0.67293999999999998</v>
      </c>
      <c r="P135" s="147">
        <f t="shared" si="0"/>
        <v>53.8352</v>
      </c>
      <c r="Q135" s="147">
        <v>0</v>
      </c>
      <c r="R135" s="147">
        <f t="shared" si="1"/>
        <v>0</v>
      </c>
      <c r="S135" s="147">
        <v>0</v>
      </c>
      <c r="T135" s="148">
        <f t="shared" si="2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9" t="s">
        <v>328</v>
      </c>
      <c r="AT135" s="149" t="s">
        <v>114</v>
      </c>
      <c r="AU135" s="149" t="s">
        <v>119</v>
      </c>
      <c r="AY135" s="14" t="s">
        <v>110</v>
      </c>
      <c r="BE135" s="150">
        <f t="shared" si="3"/>
        <v>0</v>
      </c>
      <c r="BF135" s="150">
        <f t="shared" si="4"/>
        <v>0</v>
      </c>
      <c r="BG135" s="150">
        <f t="shared" si="5"/>
        <v>0</v>
      </c>
      <c r="BH135" s="150">
        <f t="shared" si="6"/>
        <v>0</v>
      </c>
      <c r="BI135" s="150">
        <f t="shared" si="7"/>
        <v>0</v>
      </c>
      <c r="BJ135" s="14" t="s">
        <v>119</v>
      </c>
      <c r="BK135" s="151">
        <f t="shared" si="8"/>
        <v>0</v>
      </c>
      <c r="BL135" s="14" t="s">
        <v>328</v>
      </c>
      <c r="BM135" s="149" t="s">
        <v>356</v>
      </c>
    </row>
    <row r="136" spans="1:65" s="2" customFormat="1" ht="24.2" customHeight="1">
      <c r="A136" s="26"/>
      <c r="B136" s="138"/>
      <c r="C136" s="139" t="s">
        <v>135</v>
      </c>
      <c r="D136" s="139" t="s">
        <v>114</v>
      </c>
      <c r="E136" s="140" t="s">
        <v>357</v>
      </c>
      <c r="F136" s="141" t="s">
        <v>358</v>
      </c>
      <c r="G136" s="142" t="s">
        <v>195</v>
      </c>
      <c r="H136" s="143">
        <v>40</v>
      </c>
      <c r="I136" s="143"/>
      <c r="J136" s="143"/>
      <c r="K136" s="144"/>
      <c r="L136" s="27"/>
      <c r="M136" s="145" t="s">
        <v>1</v>
      </c>
      <c r="N136" s="146" t="s">
        <v>33</v>
      </c>
      <c r="O136" s="147">
        <v>1.2028300000000001</v>
      </c>
      <c r="P136" s="147">
        <f t="shared" si="0"/>
        <v>48.113200000000006</v>
      </c>
      <c r="Q136" s="147">
        <v>0</v>
      </c>
      <c r="R136" s="147">
        <f t="shared" si="1"/>
        <v>0</v>
      </c>
      <c r="S136" s="147">
        <v>0</v>
      </c>
      <c r="T136" s="148">
        <f t="shared" si="2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9" t="s">
        <v>328</v>
      </c>
      <c r="AT136" s="149" t="s">
        <v>114</v>
      </c>
      <c r="AU136" s="149" t="s">
        <v>119</v>
      </c>
      <c r="AY136" s="14" t="s">
        <v>110</v>
      </c>
      <c r="BE136" s="150">
        <f t="shared" si="3"/>
        <v>0</v>
      </c>
      <c r="BF136" s="150">
        <f t="shared" si="4"/>
        <v>0</v>
      </c>
      <c r="BG136" s="150">
        <f t="shared" si="5"/>
        <v>0</v>
      </c>
      <c r="BH136" s="150">
        <f t="shared" si="6"/>
        <v>0</v>
      </c>
      <c r="BI136" s="150">
        <f t="shared" si="7"/>
        <v>0</v>
      </c>
      <c r="BJ136" s="14" t="s">
        <v>119</v>
      </c>
      <c r="BK136" s="151">
        <f t="shared" si="8"/>
        <v>0</v>
      </c>
      <c r="BL136" s="14" t="s">
        <v>328</v>
      </c>
      <c r="BM136" s="149" t="s">
        <v>359</v>
      </c>
    </row>
    <row r="137" spans="1:65" s="2" customFormat="1" ht="24.2" customHeight="1">
      <c r="A137" s="26"/>
      <c r="B137" s="138"/>
      <c r="C137" s="139" t="s">
        <v>269</v>
      </c>
      <c r="D137" s="139" t="s">
        <v>114</v>
      </c>
      <c r="E137" s="140" t="s">
        <v>360</v>
      </c>
      <c r="F137" s="141" t="s">
        <v>361</v>
      </c>
      <c r="G137" s="142" t="s">
        <v>117</v>
      </c>
      <c r="H137" s="143">
        <v>12</v>
      </c>
      <c r="I137" s="143"/>
      <c r="J137" s="143"/>
      <c r="K137" s="144"/>
      <c r="L137" s="27"/>
      <c r="M137" s="145" t="s">
        <v>1</v>
      </c>
      <c r="N137" s="146" t="s">
        <v>33</v>
      </c>
      <c r="O137" s="147">
        <v>0.46683000000000002</v>
      </c>
      <c r="P137" s="147">
        <f t="shared" si="0"/>
        <v>5.6019600000000001</v>
      </c>
      <c r="Q137" s="147">
        <v>0</v>
      </c>
      <c r="R137" s="147">
        <f t="shared" si="1"/>
        <v>0</v>
      </c>
      <c r="S137" s="147">
        <v>0</v>
      </c>
      <c r="T137" s="148">
        <f t="shared" si="2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9" t="s">
        <v>328</v>
      </c>
      <c r="AT137" s="149" t="s">
        <v>114</v>
      </c>
      <c r="AU137" s="149" t="s">
        <v>119</v>
      </c>
      <c r="AY137" s="14" t="s">
        <v>110</v>
      </c>
      <c r="BE137" s="150">
        <f t="shared" si="3"/>
        <v>0</v>
      </c>
      <c r="BF137" s="150">
        <f t="shared" si="4"/>
        <v>0</v>
      </c>
      <c r="BG137" s="150">
        <f t="shared" si="5"/>
        <v>0</v>
      </c>
      <c r="BH137" s="150">
        <f t="shared" si="6"/>
        <v>0</v>
      </c>
      <c r="BI137" s="150">
        <f t="shared" si="7"/>
        <v>0</v>
      </c>
      <c r="BJ137" s="14" t="s">
        <v>119</v>
      </c>
      <c r="BK137" s="151">
        <f t="shared" si="8"/>
        <v>0</v>
      </c>
      <c r="BL137" s="14" t="s">
        <v>328</v>
      </c>
      <c r="BM137" s="149" t="s">
        <v>362</v>
      </c>
    </row>
    <row r="138" spans="1:65" s="2" customFormat="1" ht="14.45" customHeight="1">
      <c r="A138" s="26"/>
      <c r="B138" s="138"/>
      <c r="C138" s="152" t="s">
        <v>273</v>
      </c>
      <c r="D138" s="152" t="s">
        <v>122</v>
      </c>
      <c r="E138" s="153" t="s">
        <v>363</v>
      </c>
      <c r="F138" s="154" t="s">
        <v>364</v>
      </c>
      <c r="G138" s="155" t="s">
        <v>117</v>
      </c>
      <c r="H138" s="156">
        <v>12</v>
      </c>
      <c r="I138" s="156"/>
      <c r="J138" s="156"/>
      <c r="K138" s="157"/>
      <c r="L138" s="158"/>
      <c r="M138" s="159" t="s">
        <v>1</v>
      </c>
      <c r="N138" s="160" t="s">
        <v>33</v>
      </c>
      <c r="O138" s="147">
        <v>0</v>
      </c>
      <c r="P138" s="147">
        <f t="shared" si="0"/>
        <v>0</v>
      </c>
      <c r="Q138" s="147">
        <v>0</v>
      </c>
      <c r="R138" s="147">
        <f t="shared" si="1"/>
        <v>0</v>
      </c>
      <c r="S138" s="147">
        <v>0</v>
      </c>
      <c r="T138" s="148">
        <f t="shared" si="2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9" t="s">
        <v>332</v>
      </c>
      <c r="AT138" s="149" t="s">
        <v>122</v>
      </c>
      <c r="AU138" s="149" t="s">
        <v>119</v>
      </c>
      <c r="AY138" s="14" t="s">
        <v>110</v>
      </c>
      <c r="BE138" s="150">
        <f t="shared" si="3"/>
        <v>0</v>
      </c>
      <c r="BF138" s="150">
        <f t="shared" si="4"/>
        <v>0</v>
      </c>
      <c r="BG138" s="150">
        <f t="shared" si="5"/>
        <v>0</v>
      </c>
      <c r="BH138" s="150">
        <f t="shared" si="6"/>
        <v>0</v>
      </c>
      <c r="BI138" s="150">
        <f t="shared" si="7"/>
        <v>0</v>
      </c>
      <c r="BJ138" s="14" t="s">
        <v>119</v>
      </c>
      <c r="BK138" s="151">
        <f t="shared" si="8"/>
        <v>0</v>
      </c>
      <c r="BL138" s="14" t="s">
        <v>332</v>
      </c>
      <c r="BM138" s="149" t="s">
        <v>365</v>
      </c>
    </row>
    <row r="139" spans="1:65" s="2" customFormat="1" ht="24.2" customHeight="1">
      <c r="A139" s="26"/>
      <c r="B139" s="138"/>
      <c r="C139" s="139" t="s">
        <v>113</v>
      </c>
      <c r="D139" s="139" t="s">
        <v>114</v>
      </c>
      <c r="E139" s="140" t="s">
        <v>366</v>
      </c>
      <c r="F139" s="141" t="s">
        <v>367</v>
      </c>
      <c r="G139" s="142" t="s">
        <v>117</v>
      </c>
      <c r="H139" s="143">
        <v>6</v>
      </c>
      <c r="I139" s="143"/>
      <c r="J139" s="143"/>
      <c r="K139" s="144"/>
      <c r="L139" s="27"/>
      <c r="M139" s="145" t="s">
        <v>1</v>
      </c>
      <c r="N139" s="146" t="s">
        <v>33</v>
      </c>
      <c r="O139" s="147">
        <v>0.13929</v>
      </c>
      <c r="P139" s="147">
        <f t="shared" si="0"/>
        <v>0.83573999999999993</v>
      </c>
      <c r="Q139" s="147">
        <v>0</v>
      </c>
      <c r="R139" s="147">
        <f t="shared" si="1"/>
        <v>0</v>
      </c>
      <c r="S139" s="147">
        <v>0</v>
      </c>
      <c r="T139" s="148">
        <f t="shared" si="2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9" t="s">
        <v>328</v>
      </c>
      <c r="AT139" s="149" t="s">
        <v>114</v>
      </c>
      <c r="AU139" s="149" t="s">
        <v>119</v>
      </c>
      <c r="AY139" s="14" t="s">
        <v>110</v>
      </c>
      <c r="BE139" s="150">
        <f t="shared" si="3"/>
        <v>0</v>
      </c>
      <c r="BF139" s="150">
        <f t="shared" si="4"/>
        <v>0</v>
      </c>
      <c r="BG139" s="150">
        <f t="shared" si="5"/>
        <v>0</v>
      </c>
      <c r="BH139" s="150">
        <f t="shared" si="6"/>
        <v>0</v>
      </c>
      <c r="BI139" s="150">
        <f t="shared" si="7"/>
        <v>0</v>
      </c>
      <c r="BJ139" s="14" t="s">
        <v>119</v>
      </c>
      <c r="BK139" s="151">
        <f t="shared" si="8"/>
        <v>0</v>
      </c>
      <c r="BL139" s="14" t="s">
        <v>328</v>
      </c>
      <c r="BM139" s="149" t="s">
        <v>368</v>
      </c>
    </row>
    <row r="140" spans="1:65" s="2" customFormat="1" ht="14.45" customHeight="1">
      <c r="A140" s="26"/>
      <c r="B140" s="138"/>
      <c r="C140" s="152" t="s">
        <v>369</v>
      </c>
      <c r="D140" s="152" t="s">
        <v>122</v>
      </c>
      <c r="E140" s="153" t="s">
        <v>370</v>
      </c>
      <c r="F140" s="154" t="s">
        <v>371</v>
      </c>
      <c r="G140" s="155" t="s">
        <v>117</v>
      </c>
      <c r="H140" s="156">
        <v>6</v>
      </c>
      <c r="I140" s="156"/>
      <c r="J140" s="156"/>
      <c r="K140" s="157"/>
      <c r="L140" s="158"/>
      <c r="M140" s="159" t="s">
        <v>1</v>
      </c>
      <c r="N140" s="160" t="s">
        <v>33</v>
      </c>
      <c r="O140" s="147">
        <v>0</v>
      </c>
      <c r="P140" s="147">
        <f t="shared" si="0"/>
        <v>0</v>
      </c>
      <c r="Q140" s="147">
        <v>0</v>
      </c>
      <c r="R140" s="147">
        <f t="shared" si="1"/>
        <v>0</v>
      </c>
      <c r="S140" s="147">
        <v>0</v>
      </c>
      <c r="T140" s="148">
        <f t="shared" si="2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9" t="s">
        <v>332</v>
      </c>
      <c r="AT140" s="149" t="s">
        <v>122</v>
      </c>
      <c r="AU140" s="149" t="s">
        <v>119</v>
      </c>
      <c r="AY140" s="14" t="s">
        <v>110</v>
      </c>
      <c r="BE140" s="150">
        <f t="shared" si="3"/>
        <v>0</v>
      </c>
      <c r="BF140" s="150">
        <f t="shared" si="4"/>
        <v>0</v>
      </c>
      <c r="BG140" s="150">
        <f t="shared" si="5"/>
        <v>0</v>
      </c>
      <c r="BH140" s="150">
        <f t="shared" si="6"/>
        <v>0</v>
      </c>
      <c r="BI140" s="150">
        <f t="shared" si="7"/>
        <v>0</v>
      </c>
      <c r="BJ140" s="14" t="s">
        <v>119</v>
      </c>
      <c r="BK140" s="151">
        <f t="shared" si="8"/>
        <v>0</v>
      </c>
      <c r="BL140" s="14" t="s">
        <v>332</v>
      </c>
      <c r="BM140" s="149" t="s">
        <v>372</v>
      </c>
    </row>
    <row r="141" spans="1:65" s="2" customFormat="1" ht="14.45" customHeight="1">
      <c r="A141" s="26"/>
      <c r="B141" s="138"/>
      <c r="C141" s="152" t="s">
        <v>373</v>
      </c>
      <c r="D141" s="152" t="s">
        <v>122</v>
      </c>
      <c r="E141" s="153" t="s">
        <v>374</v>
      </c>
      <c r="F141" s="154" t="s">
        <v>375</v>
      </c>
      <c r="G141" s="155" t="s">
        <v>117</v>
      </c>
      <c r="H141" s="156">
        <v>6</v>
      </c>
      <c r="I141" s="156"/>
      <c r="J141" s="156"/>
      <c r="K141" s="157"/>
      <c r="L141" s="158"/>
      <c r="M141" s="159" t="s">
        <v>1</v>
      </c>
      <c r="N141" s="160" t="s">
        <v>33</v>
      </c>
      <c r="O141" s="147">
        <v>0</v>
      </c>
      <c r="P141" s="147">
        <f t="shared" si="0"/>
        <v>0</v>
      </c>
      <c r="Q141" s="147">
        <v>0</v>
      </c>
      <c r="R141" s="147">
        <f t="shared" si="1"/>
        <v>0</v>
      </c>
      <c r="S141" s="147">
        <v>0</v>
      </c>
      <c r="T141" s="148">
        <f t="shared" si="2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9" t="s">
        <v>332</v>
      </c>
      <c r="AT141" s="149" t="s">
        <v>122</v>
      </c>
      <c r="AU141" s="149" t="s">
        <v>119</v>
      </c>
      <c r="AY141" s="14" t="s">
        <v>110</v>
      </c>
      <c r="BE141" s="150">
        <f t="shared" si="3"/>
        <v>0</v>
      </c>
      <c r="BF141" s="150">
        <f t="shared" si="4"/>
        <v>0</v>
      </c>
      <c r="BG141" s="150">
        <f t="shared" si="5"/>
        <v>0</v>
      </c>
      <c r="BH141" s="150">
        <f t="shared" si="6"/>
        <v>0</v>
      </c>
      <c r="BI141" s="150">
        <f t="shared" si="7"/>
        <v>0</v>
      </c>
      <c r="BJ141" s="14" t="s">
        <v>119</v>
      </c>
      <c r="BK141" s="151">
        <f t="shared" si="8"/>
        <v>0</v>
      </c>
      <c r="BL141" s="14" t="s">
        <v>332</v>
      </c>
      <c r="BM141" s="149" t="s">
        <v>376</v>
      </c>
    </row>
    <row r="142" spans="1:65" s="2" customFormat="1" ht="14.45" customHeight="1">
      <c r="A142" s="26"/>
      <c r="B142" s="138"/>
      <c r="C142" s="152" t="s">
        <v>121</v>
      </c>
      <c r="D142" s="152" t="s">
        <v>122</v>
      </c>
      <c r="E142" s="153" t="s">
        <v>377</v>
      </c>
      <c r="F142" s="154" t="s">
        <v>378</v>
      </c>
      <c r="G142" s="155" t="s">
        <v>117</v>
      </c>
      <c r="H142" s="156">
        <v>6</v>
      </c>
      <c r="I142" s="156"/>
      <c r="J142" s="156"/>
      <c r="K142" s="157"/>
      <c r="L142" s="158"/>
      <c r="M142" s="159" t="s">
        <v>1</v>
      </c>
      <c r="N142" s="160" t="s">
        <v>33</v>
      </c>
      <c r="O142" s="147">
        <v>0</v>
      </c>
      <c r="P142" s="147">
        <f t="shared" si="0"/>
        <v>0</v>
      </c>
      <c r="Q142" s="147">
        <v>0</v>
      </c>
      <c r="R142" s="147">
        <f t="shared" si="1"/>
        <v>0</v>
      </c>
      <c r="S142" s="147">
        <v>0</v>
      </c>
      <c r="T142" s="148">
        <f t="shared" si="2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9" t="s">
        <v>332</v>
      </c>
      <c r="AT142" s="149" t="s">
        <v>122</v>
      </c>
      <c r="AU142" s="149" t="s">
        <v>119</v>
      </c>
      <c r="AY142" s="14" t="s">
        <v>110</v>
      </c>
      <c r="BE142" s="150">
        <f t="shared" si="3"/>
        <v>0</v>
      </c>
      <c r="BF142" s="150">
        <f t="shared" si="4"/>
        <v>0</v>
      </c>
      <c r="BG142" s="150">
        <f t="shared" si="5"/>
        <v>0</v>
      </c>
      <c r="BH142" s="150">
        <f t="shared" si="6"/>
        <v>0</v>
      </c>
      <c r="BI142" s="150">
        <f t="shared" si="7"/>
        <v>0</v>
      </c>
      <c r="BJ142" s="14" t="s">
        <v>119</v>
      </c>
      <c r="BK142" s="151">
        <f t="shared" si="8"/>
        <v>0</v>
      </c>
      <c r="BL142" s="14" t="s">
        <v>332</v>
      </c>
      <c r="BM142" s="149" t="s">
        <v>379</v>
      </c>
    </row>
    <row r="143" spans="1:65" s="2" customFormat="1" ht="24.2" customHeight="1">
      <c r="A143" s="26"/>
      <c r="B143" s="138"/>
      <c r="C143" s="139" t="s">
        <v>244</v>
      </c>
      <c r="D143" s="139" t="s">
        <v>114</v>
      </c>
      <c r="E143" s="140" t="s">
        <v>380</v>
      </c>
      <c r="F143" s="141" t="s">
        <v>381</v>
      </c>
      <c r="G143" s="142" t="s">
        <v>117</v>
      </c>
      <c r="H143" s="143">
        <v>1</v>
      </c>
      <c r="I143" s="143"/>
      <c r="J143" s="143"/>
      <c r="K143" s="144"/>
      <c r="L143" s="27"/>
      <c r="M143" s="145" t="s">
        <v>1</v>
      </c>
      <c r="N143" s="146" t="s">
        <v>33</v>
      </c>
      <c r="O143" s="147">
        <v>0.159</v>
      </c>
      <c r="P143" s="147">
        <f t="shared" si="0"/>
        <v>0.159</v>
      </c>
      <c r="Q143" s="147">
        <v>0</v>
      </c>
      <c r="R143" s="147">
        <f t="shared" si="1"/>
        <v>0</v>
      </c>
      <c r="S143" s="147">
        <v>0</v>
      </c>
      <c r="T143" s="148">
        <f t="shared" si="2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9" t="s">
        <v>328</v>
      </c>
      <c r="AT143" s="149" t="s">
        <v>114</v>
      </c>
      <c r="AU143" s="149" t="s">
        <v>119</v>
      </c>
      <c r="AY143" s="14" t="s">
        <v>110</v>
      </c>
      <c r="BE143" s="150">
        <f t="shared" si="3"/>
        <v>0</v>
      </c>
      <c r="BF143" s="150">
        <f t="shared" si="4"/>
        <v>0</v>
      </c>
      <c r="BG143" s="150">
        <f t="shared" si="5"/>
        <v>0</v>
      </c>
      <c r="BH143" s="150">
        <f t="shared" si="6"/>
        <v>0</v>
      </c>
      <c r="BI143" s="150">
        <f t="shared" si="7"/>
        <v>0</v>
      </c>
      <c r="BJ143" s="14" t="s">
        <v>119</v>
      </c>
      <c r="BK143" s="151">
        <f t="shared" si="8"/>
        <v>0</v>
      </c>
      <c r="BL143" s="14" t="s">
        <v>328</v>
      </c>
      <c r="BM143" s="149" t="s">
        <v>382</v>
      </c>
    </row>
    <row r="144" spans="1:65" s="2" customFormat="1" ht="14.45" customHeight="1">
      <c r="A144" s="26"/>
      <c r="B144" s="138"/>
      <c r="C144" s="152" t="s">
        <v>248</v>
      </c>
      <c r="D144" s="152" t="s">
        <v>122</v>
      </c>
      <c r="E144" s="153" t="s">
        <v>383</v>
      </c>
      <c r="F144" s="154" t="s">
        <v>384</v>
      </c>
      <c r="G144" s="155" t="s">
        <v>117</v>
      </c>
      <c r="H144" s="156">
        <v>1</v>
      </c>
      <c r="I144" s="156"/>
      <c r="J144" s="156"/>
      <c r="K144" s="157"/>
      <c r="L144" s="158"/>
      <c r="M144" s="159" t="s">
        <v>1</v>
      </c>
      <c r="N144" s="160" t="s">
        <v>33</v>
      </c>
      <c r="O144" s="147">
        <v>0</v>
      </c>
      <c r="P144" s="147">
        <f t="shared" si="0"/>
        <v>0</v>
      </c>
      <c r="Q144" s="147">
        <v>0</v>
      </c>
      <c r="R144" s="147">
        <f t="shared" si="1"/>
        <v>0</v>
      </c>
      <c r="S144" s="147">
        <v>0</v>
      </c>
      <c r="T144" s="148">
        <f t="shared" si="2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9" t="s">
        <v>332</v>
      </c>
      <c r="AT144" s="149" t="s">
        <v>122</v>
      </c>
      <c r="AU144" s="149" t="s">
        <v>119</v>
      </c>
      <c r="AY144" s="14" t="s">
        <v>110</v>
      </c>
      <c r="BE144" s="150">
        <f t="shared" si="3"/>
        <v>0</v>
      </c>
      <c r="BF144" s="150">
        <f t="shared" si="4"/>
        <v>0</v>
      </c>
      <c r="BG144" s="150">
        <f t="shared" si="5"/>
        <v>0</v>
      </c>
      <c r="BH144" s="150">
        <f t="shared" si="6"/>
        <v>0</v>
      </c>
      <c r="BI144" s="150">
        <f t="shared" si="7"/>
        <v>0</v>
      </c>
      <c r="BJ144" s="14" t="s">
        <v>119</v>
      </c>
      <c r="BK144" s="151">
        <f t="shared" si="8"/>
        <v>0</v>
      </c>
      <c r="BL144" s="14" t="s">
        <v>332</v>
      </c>
      <c r="BM144" s="149" t="s">
        <v>385</v>
      </c>
    </row>
    <row r="145" spans="1:65" s="2" customFormat="1" ht="14.45" customHeight="1">
      <c r="A145" s="26"/>
      <c r="B145" s="138"/>
      <c r="C145" s="152" t="s">
        <v>200</v>
      </c>
      <c r="D145" s="152" t="s">
        <v>122</v>
      </c>
      <c r="E145" s="153" t="s">
        <v>386</v>
      </c>
      <c r="F145" s="154" t="s">
        <v>387</v>
      </c>
      <c r="G145" s="155" t="s">
        <v>117</v>
      </c>
      <c r="H145" s="156">
        <v>1</v>
      </c>
      <c r="I145" s="156"/>
      <c r="J145" s="156"/>
      <c r="K145" s="157"/>
      <c r="L145" s="158"/>
      <c r="M145" s="159" t="s">
        <v>1</v>
      </c>
      <c r="N145" s="160" t="s">
        <v>33</v>
      </c>
      <c r="O145" s="147">
        <v>0</v>
      </c>
      <c r="P145" s="147">
        <f t="shared" si="0"/>
        <v>0</v>
      </c>
      <c r="Q145" s="147">
        <v>0</v>
      </c>
      <c r="R145" s="147">
        <f t="shared" si="1"/>
        <v>0</v>
      </c>
      <c r="S145" s="147">
        <v>0</v>
      </c>
      <c r="T145" s="148">
        <f t="shared" si="2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9" t="s">
        <v>332</v>
      </c>
      <c r="AT145" s="149" t="s">
        <v>122</v>
      </c>
      <c r="AU145" s="149" t="s">
        <v>119</v>
      </c>
      <c r="AY145" s="14" t="s">
        <v>110</v>
      </c>
      <c r="BE145" s="150">
        <f t="shared" si="3"/>
        <v>0</v>
      </c>
      <c r="BF145" s="150">
        <f t="shared" si="4"/>
        <v>0</v>
      </c>
      <c r="BG145" s="150">
        <f t="shared" si="5"/>
        <v>0</v>
      </c>
      <c r="BH145" s="150">
        <f t="shared" si="6"/>
        <v>0</v>
      </c>
      <c r="BI145" s="150">
        <f t="shared" si="7"/>
        <v>0</v>
      </c>
      <c r="BJ145" s="14" t="s">
        <v>119</v>
      </c>
      <c r="BK145" s="151">
        <f t="shared" si="8"/>
        <v>0</v>
      </c>
      <c r="BL145" s="14" t="s">
        <v>332</v>
      </c>
      <c r="BM145" s="149" t="s">
        <v>388</v>
      </c>
    </row>
    <row r="146" spans="1:65" s="2" customFormat="1" ht="14.45" customHeight="1">
      <c r="A146" s="26"/>
      <c r="B146" s="138"/>
      <c r="C146" s="152" t="s">
        <v>255</v>
      </c>
      <c r="D146" s="152" t="s">
        <v>122</v>
      </c>
      <c r="E146" s="153" t="s">
        <v>389</v>
      </c>
      <c r="F146" s="154" t="s">
        <v>390</v>
      </c>
      <c r="G146" s="155" t="s">
        <v>117</v>
      </c>
      <c r="H146" s="156">
        <v>1</v>
      </c>
      <c r="I146" s="156"/>
      <c r="J146" s="156"/>
      <c r="K146" s="157"/>
      <c r="L146" s="158"/>
      <c r="M146" s="159" t="s">
        <v>1</v>
      </c>
      <c r="N146" s="160" t="s">
        <v>33</v>
      </c>
      <c r="O146" s="147">
        <v>0</v>
      </c>
      <c r="P146" s="147">
        <f t="shared" si="0"/>
        <v>0</v>
      </c>
      <c r="Q146" s="147">
        <v>0</v>
      </c>
      <c r="R146" s="147">
        <f t="shared" si="1"/>
        <v>0</v>
      </c>
      <c r="S146" s="147">
        <v>0</v>
      </c>
      <c r="T146" s="148">
        <f t="shared" si="2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9" t="s">
        <v>332</v>
      </c>
      <c r="AT146" s="149" t="s">
        <v>122</v>
      </c>
      <c r="AU146" s="149" t="s">
        <v>119</v>
      </c>
      <c r="AY146" s="14" t="s">
        <v>110</v>
      </c>
      <c r="BE146" s="150">
        <f t="shared" si="3"/>
        <v>0</v>
      </c>
      <c r="BF146" s="150">
        <f t="shared" si="4"/>
        <v>0</v>
      </c>
      <c r="BG146" s="150">
        <f t="shared" si="5"/>
        <v>0</v>
      </c>
      <c r="BH146" s="150">
        <f t="shared" si="6"/>
        <v>0</v>
      </c>
      <c r="BI146" s="150">
        <f t="shared" si="7"/>
        <v>0</v>
      </c>
      <c r="BJ146" s="14" t="s">
        <v>119</v>
      </c>
      <c r="BK146" s="151">
        <f t="shared" si="8"/>
        <v>0</v>
      </c>
      <c r="BL146" s="14" t="s">
        <v>332</v>
      </c>
      <c r="BM146" s="149" t="s">
        <v>391</v>
      </c>
    </row>
    <row r="147" spans="1:65" s="2" customFormat="1" ht="24.2" customHeight="1">
      <c r="A147" s="26"/>
      <c r="B147" s="138"/>
      <c r="C147" s="139" t="s">
        <v>257</v>
      </c>
      <c r="D147" s="139" t="s">
        <v>114</v>
      </c>
      <c r="E147" s="140" t="s">
        <v>392</v>
      </c>
      <c r="F147" s="141" t="s">
        <v>393</v>
      </c>
      <c r="G147" s="142" t="s">
        <v>117</v>
      </c>
      <c r="H147" s="143">
        <v>2</v>
      </c>
      <c r="I147" s="143"/>
      <c r="J147" s="143"/>
      <c r="K147" s="144"/>
      <c r="L147" s="27"/>
      <c r="M147" s="145" t="s">
        <v>1</v>
      </c>
      <c r="N147" s="146" t="s">
        <v>33</v>
      </c>
      <c r="O147" s="147">
        <v>0.15906000000000001</v>
      </c>
      <c r="P147" s="147">
        <f t="shared" si="0"/>
        <v>0.31812000000000001</v>
      </c>
      <c r="Q147" s="147">
        <v>0</v>
      </c>
      <c r="R147" s="147">
        <f t="shared" si="1"/>
        <v>0</v>
      </c>
      <c r="S147" s="147">
        <v>0</v>
      </c>
      <c r="T147" s="148">
        <f t="shared" si="2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9" t="s">
        <v>328</v>
      </c>
      <c r="AT147" s="149" t="s">
        <v>114</v>
      </c>
      <c r="AU147" s="149" t="s">
        <v>119</v>
      </c>
      <c r="AY147" s="14" t="s">
        <v>110</v>
      </c>
      <c r="BE147" s="150">
        <f t="shared" si="3"/>
        <v>0</v>
      </c>
      <c r="BF147" s="150">
        <f t="shared" si="4"/>
        <v>0</v>
      </c>
      <c r="BG147" s="150">
        <f t="shared" si="5"/>
        <v>0</v>
      </c>
      <c r="BH147" s="150">
        <f t="shared" si="6"/>
        <v>0</v>
      </c>
      <c r="BI147" s="150">
        <f t="shared" si="7"/>
        <v>0</v>
      </c>
      <c r="BJ147" s="14" t="s">
        <v>119</v>
      </c>
      <c r="BK147" s="151">
        <f t="shared" si="8"/>
        <v>0</v>
      </c>
      <c r="BL147" s="14" t="s">
        <v>328</v>
      </c>
      <c r="BM147" s="149" t="s">
        <v>394</v>
      </c>
    </row>
    <row r="148" spans="1:65" s="2" customFormat="1" ht="14.45" customHeight="1">
      <c r="A148" s="26"/>
      <c r="B148" s="138"/>
      <c r="C148" s="152" t="s">
        <v>225</v>
      </c>
      <c r="D148" s="152" t="s">
        <v>122</v>
      </c>
      <c r="E148" s="153" t="s">
        <v>395</v>
      </c>
      <c r="F148" s="154" t="s">
        <v>396</v>
      </c>
      <c r="G148" s="155" t="s">
        <v>117</v>
      </c>
      <c r="H148" s="156">
        <v>2</v>
      </c>
      <c r="I148" s="156"/>
      <c r="J148" s="156"/>
      <c r="K148" s="157"/>
      <c r="L148" s="158"/>
      <c r="M148" s="159" t="s">
        <v>1</v>
      </c>
      <c r="N148" s="160" t="s">
        <v>33</v>
      </c>
      <c r="O148" s="147">
        <v>0</v>
      </c>
      <c r="P148" s="147">
        <f t="shared" si="0"/>
        <v>0</v>
      </c>
      <c r="Q148" s="147">
        <v>0</v>
      </c>
      <c r="R148" s="147">
        <f t="shared" si="1"/>
        <v>0</v>
      </c>
      <c r="S148" s="147">
        <v>0</v>
      </c>
      <c r="T148" s="148">
        <f t="shared" si="2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9" t="s">
        <v>332</v>
      </c>
      <c r="AT148" s="149" t="s">
        <v>122</v>
      </c>
      <c r="AU148" s="149" t="s">
        <v>119</v>
      </c>
      <c r="AY148" s="14" t="s">
        <v>110</v>
      </c>
      <c r="BE148" s="150">
        <f t="shared" si="3"/>
        <v>0</v>
      </c>
      <c r="BF148" s="150">
        <f t="shared" si="4"/>
        <v>0</v>
      </c>
      <c r="BG148" s="150">
        <f t="shared" si="5"/>
        <v>0</v>
      </c>
      <c r="BH148" s="150">
        <f t="shared" si="6"/>
        <v>0</v>
      </c>
      <c r="BI148" s="150">
        <f t="shared" si="7"/>
        <v>0</v>
      </c>
      <c r="BJ148" s="14" t="s">
        <v>119</v>
      </c>
      <c r="BK148" s="151">
        <f t="shared" si="8"/>
        <v>0</v>
      </c>
      <c r="BL148" s="14" t="s">
        <v>332</v>
      </c>
      <c r="BM148" s="149" t="s">
        <v>397</v>
      </c>
    </row>
    <row r="149" spans="1:65" s="2" customFormat="1" ht="14.45" customHeight="1">
      <c r="A149" s="26"/>
      <c r="B149" s="138"/>
      <c r="C149" s="152" t="s">
        <v>229</v>
      </c>
      <c r="D149" s="152" t="s">
        <v>122</v>
      </c>
      <c r="E149" s="153" t="s">
        <v>389</v>
      </c>
      <c r="F149" s="154" t="s">
        <v>390</v>
      </c>
      <c r="G149" s="155" t="s">
        <v>117</v>
      </c>
      <c r="H149" s="156">
        <v>2</v>
      </c>
      <c r="I149" s="156"/>
      <c r="J149" s="156"/>
      <c r="K149" s="157"/>
      <c r="L149" s="158"/>
      <c r="M149" s="159" t="s">
        <v>1</v>
      </c>
      <c r="N149" s="160" t="s">
        <v>33</v>
      </c>
      <c r="O149" s="147">
        <v>0</v>
      </c>
      <c r="P149" s="147">
        <f t="shared" si="0"/>
        <v>0</v>
      </c>
      <c r="Q149" s="147">
        <v>0</v>
      </c>
      <c r="R149" s="147">
        <f t="shared" si="1"/>
        <v>0</v>
      </c>
      <c r="S149" s="147">
        <v>0</v>
      </c>
      <c r="T149" s="148">
        <f t="shared" si="2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9" t="s">
        <v>332</v>
      </c>
      <c r="AT149" s="149" t="s">
        <v>122</v>
      </c>
      <c r="AU149" s="149" t="s">
        <v>119</v>
      </c>
      <c r="AY149" s="14" t="s">
        <v>110</v>
      </c>
      <c r="BE149" s="150">
        <f t="shared" si="3"/>
        <v>0</v>
      </c>
      <c r="BF149" s="150">
        <f t="shared" si="4"/>
        <v>0</v>
      </c>
      <c r="BG149" s="150">
        <f t="shared" si="5"/>
        <v>0</v>
      </c>
      <c r="BH149" s="150">
        <f t="shared" si="6"/>
        <v>0</v>
      </c>
      <c r="BI149" s="150">
        <f t="shared" si="7"/>
        <v>0</v>
      </c>
      <c r="BJ149" s="14" t="s">
        <v>119</v>
      </c>
      <c r="BK149" s="151">
        <f t="shared" si="8"/>
        <v>0</v>
      </c>
      <c r="BL149" s="14" t="s">
        <v>332</v>
      </c>
      <c r="BM149" s="149" t="s">
        <v>398</v>
      </c>
    </row>
    <row r="150" spans="1:65" s="2" customFormat="1" ht="14.45" customHeight="1">
      <c r="A150" s="26"/>
      <c r="B150" s="138"/>
      <c r="C150" s="152" t="s">
        <v>261</v>
      </c>
      <c r="D150" s="152" t="s">
        <v>122</v>
      </c>
      <c r="E150" s="153" t="s">
        <v>399</v>
      </c>
      <c r="F150" s="154" t="s">
        <v>400</v>
      </c>
      <c r="G150" s="155" t="s">
        <v>117</v>
      </c>
      <c r="H150" s="156">
        <v>2</v>
      </c>
      <c r="I150" s="156"/>
      <c r="J150" s="156"/>
      <c r="K150" s="157"/>
      <c r="L150" s="158"/>
      <c r="M150" s="159" t="s">
        <v>1</v>
      </c>
      <c r="N150" s="160" t="s">
        <v>33</v>
      </c>
      <c r="O150" s="147">
        <v>0</v>
      </c>
      <c r="P150" s="147">
        <f t="shared" si="0"/>
        <v>0</v>
      </c>
      <c r="Q150" s="147">
        <v>0</v>
      </c>
      <c r="R150" s="147">
        <f t="shared" si="1"/>
        <v>0</v>
      </c>
      <c r="S150" s="147">
        <v>0</v>
      </c>
      <c r="T150" s="148">
        <f t="shared" si="2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9" t="s">
        <v>332</v>
      </c>
      <c r="AT150" s="149" t="s">
        <v>122</v>
      </c>
      <c r="AU150" s="149" t="s">
        <v>119</v>
      </c>
      <c r="AY150" s="14" t="s">
        <v>110</v>
      </c>
      <c r="BE150" s="150">
        <f t="shared" si="3"/>
        <v>0</v>
      </c>
      <c r="BF150" s="150">
        <f t="shared" si="4"/>
        <v>0</v>
      </c>
      <c r="BG150" s="150">
        <f t="shared" si="5"/>
        <v>0</v>
      </c>
      <c r="BH150" s="150">
        <f t="shared" si="6"/>
        <v>0</v>
      </c>
      <c r="BI150" s="150">
        <f t="shared" si="7"/>
        <v>0</v>
      </c>
      <c r="BJ150" s="14" t="s">
        <v>119</v>
      </c>
      <c r="BK150" s="151">
        <f t="shared" si="8"/>
        <v>0</v>
      </c>
      <c r="BL150" s="14" t="s">
        <v>332</v>
      </c>
      <c r="BM150" s="149" t="s">
        <v>401</v>
      </c>
    </row>
    <row r="151" spans="1:65" s="2" customFormat="1" ht="24.2" customHeight="1">
      <c r="A151" s="26"/>
      <c r="B151" s="138"/>
      <c r="C151" s="139" t="s">
        <v>402</v>
      </c>
      <c r="D151" s="139" t="s">
        <v>114</v>
      </c>
      <c r="E151" s="140" t="s">
        <v>403</v>
      </c>
      <c r="F151" s="141" t="s">
        <v>404</v>
      </c>
      <c r="G151" s="142" t="s">
        <v>117</v>
      </c>
      <c r="H151" s="143">
        <v>12</v>
      </c>
      <c r="I151" s="143"/>
      <c r="J151" s="143"/>
      <c r="K151" s="144"/>
      <c r="L151" s="27"/>
      <c r="M151" s="145" t="s">
        <v>1</v>
      </c>
      <c r="N151" s="146" t="s">
        <v>33</v>
      </c>
      <c r="O151" s="147">
        <v>0.25788</v>
      </c>
      <c r="P151" s="147">
        <f t="shared" si="0"/>
        <v>3.09456</v>
      </c>
      <c r="Q151" s="147">
        <v>0</v>
      </c>
      <c r="R151" s="147">
        <f t="shared" si="1"/>
        <v>0</v>
      </c>
      <c r="S151" s="147">
        <v>0</v>
      </c>
      <c r="T151" s="148">
        <f t="shared" si="2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49" t="s">
        <v>328</v>
      </c>
      <c r="AT151" s="149" t="s">
        <v>114</v>
      </c>
      <c r="AU151" s="149" t="s">
        <v>119</v>
      </c>
      <c r="AY151" s="14" t="s">
        <v>110</v>
      </c>
      <c r="BE151" s="150">
        <f t="shared" si="3"/>
        <v>0</v>
      </c>
      <c r="BF151" s="150">
        <f t="shared" si="4"/>
        <v>0</v>
      </c>
      <c r="BG151" s="150">
        <f t="shared" si="5"/>
        <v>0</v>
      </c>
      <c r="BH151" s="150">
        <f t="shared" si="6"/>
        <v>0</v>
      </c>
      <c r="BI151" s="150">
        <f t="shared" si="7"/>
        <v>0</v>
      </c>
      <c r="BJ151" s="14" t="s">
        <v>119</v>
      </c>
      <c r="BK151" s="151">
        <f t="shared" si="8"/>
        <v>0</v>
      </c>
      <c r="BL151" s="14" t="s">
        <v>328</v>
      </c>
      <c r="BM151" s="149" t="s">
        <v>405</v>
      </c>
    </row>
    <row r="152" spans="1:65" s="2" customFormat="1" ht="14.45" customHeight="1">
      <c r="A152" s="26"/>
      <c r="B152" s="138"/>
      <c r="C152" s="152" t="s">
        <v>406</v>
      </c>
      <c r="D152" s="152" t="s">
        <v>122</v>
      </c>
      <c r="E152" s="153" t="s">
        <v>407</v>
      </c>
      <c r="F152" s="154" t="s">
        <v>408</v>
      </c>
      <c r="G152" s="155" t="s">
        <v>117</v>
      </c>
      <c r="H152" s="156">
        <v>12</v>
      </c>
      <c r="I152" s="156"/>
      <c r="J152" s="156"/>
      <c r="K152" s="157"/>
      <c r="L152" s="158"/>
      <c r="M152" s="159" t="s">
        <v>1</v>
      </c>
      <c r="N152" s="160" t="s">
        <v>33</v>
      </c>
      <c r="O152" s="147">
        <v>0</v>
      </c>
      <c r="P152" s="147">
        <f t="shared" si="0"/>
        <v>0</v>
      </c>
      <c r="Q152" s="147">
        <v>0</v>
      </c>
      <c r="R152" s="147">
        <f t="shared" si="1"/>
        <v>0</v>
      </c>
      <c r="S152" s="147">
        <v>0</v>
      </c>
      <c r="T152" s="148">
        <f t="shared" si="2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49" t="s">
        <v>332</v>
      </c>
      <c r="AT152" s="149" t="s">
        <v>122</v>
      </c>
      <c r="AU152" s="149" t="s">
        <v>119</v>
      </c>
      <c r="AY152" s="14" t="s">
        <v>110</v>
      </c>
      <c r="BE152" s="150">
        <f t="shared" si="3"/>
        <v>0</v>
      </c>
      <c r="BF152" s="150">
        <f t="shared" si="4"/>
        <v>0</v>
      </c>
      <c r="BG152" s="150">
        <f t="shared" si="5"/>
        <v>0</v>
      </c>
      <c r="BH152" s="150">
        <f t="shared" si="6"/>
        <v>0</v>
      </c>
      <c r="BI152" s="150">
        <f t="shared" si="7"/>
        <v>0</v>
      </c>
      <c r="BJ152" s="14" t="s">
        <v>119</v>
      </c>
      <c r="BK152" s="151">
        <f t="shared" si="8"/>
        <v>0</v>
      </c>
      <c r="BL152" s="14" t="s">
        <v>332</v>
      </c>
      <c r="BM152" s="149" t="s">
        <v>409</v>
      </c>
    </row>
    <row r="153" spans="1:65" s="2" customFormat="1" ht="24.2" customHeight="1">
      <c r="A153" s="26"/>
      <c r="B153" s="138"/>
      <c r="C153" s="139" t="s">
        <v>410</v>
      </c>
      <c r="D153" s="139" t="s">
        <v>114</v>
      </c>
      <c r="E153" s="140" t="s">
        <v>411</v>
      </c>
      <c r="F153" s="141" t="s">
        <v>412</v>
      </c>
      <c r="G153" s="142" t="s">
        <v>117</v>
      </c>
      <c r="H153" s="143">
        <v>2</v>
      </c>
      <c r="I153" s="143"/>
      <c r="J153" s="143"/>
      <c r="K153" s="144"/>
      <c r="L153" s="27"/>
      <c r="M153" s="145" t="s">
        <v>1</v>
      </c>
      <c r="N153" s="146" t="s">
        <v>33</v>
      </c>
      <c r="O153" s="147">
        <v>0.38682</v>
      </c>
      <c r="P153" s="147">
        <f t="shared" si="0"/>
        <v>0.77363999999999999</v>
      </c>
      <c r="Q153" s="147">
        <v>0</v>
      </c>
      <c r="R153" s="147">
        <f t="shared" si="1"/>
        <v>0</v>
      </c>
      <c r="S153" s="147">
        <v>0</v>
      </c>
      <c r="T153" s="148">
        <f t="shared" si="2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9" t="s">
        <v>328</v>
      </c>
      <c r="AT153" s="149" t="s">
        <v>114</v>
      </c>
      <c r="AU153" s="149" t="s">
        <v>119</v>
      </c>
      <c r="AY153" s="14" t="s">
        <v>110</v>
      </c>
      <c r="BE153" s="150">
        <f t="shared" si="3"/>
        <v>0</v>
      </c>
      <c r="BF153" s="150">
        <f t="shared" si="4"/>
        <v>0</v>
      </c>
      <c r="BG153" s="150">
        <f t="shared" si="5"/>
        <v>0</v>
      </c>
      <c r="BH153" s="150">
        <f t="shared" si="6"/>
        <v>0</v>
      </c>
      <c r="BI153" s="150">
        <f t="shared" si="7"/>
        <v>0</v>
      </c>
      <c r="BJ153" s="14" t="s">
        <v>119</v>
      </c>
      <c r="BK153" s="151">
        <f t="shared" si="8"/>
        <v>0</v>
      </c>
      <c r="BL153" s="14" t="s">
        <v>328</v>
      </c>
      <c r="BM153" s="149" t="s">
        <v>413</v>
      </c>
    </row>
    <row r="154" spans="1:65" s="2" customFormat="1" ht="14.45" customHeight="1">
      <c r="A154" s="26"/>
      <c r="B154" s="138"/>
      <c r="C154" s="152" t="s">
        <v>414</v>
      </c>
      <c r="D154" s="152" t="s">
        <v>122</v>
      </c>
      <c r="E154" s="153" t="s">
        <v>415</v>
      </c>
      <c r="F154" s="154" t="s">
        <v>416</v>
      </c>
      <c r="G154" s="155" t="s">
        <v>117</v>
      </c>
      <c r="H154" s="156">
        <v>2</v>
      </c>
      <c r="I154" s="156"/>
      <c r="J154" s="156"/>
      <c r="K154" s="157"/>
      <c r="L154" s="158"/>
      <c r="M154" s="159" t="s">
        <v>1</v>
      </c>
      <c r="N154" s="160" t="s">
        <v>33</v>
      </c>
      <c r="O154" s="147">
        <v>0</v>
      </c>
      <c r="P154" s="147">
        <f t="shared" si="0"/>
        <v>0</v>
      </c>
      <c r="Q154" s="147">
        <v>0</v>
      </c>
      <c r="R154" s="147">
        <f t="shared" si="1"/>
        <v>0</v>
      </c>
      <c r="S154" s="147">
        <v>0</v>
      </c>
      <c r="T154" s="148">
        <f t="shared" si="2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9" t="s">
        <v>332</v>
      </c>
      <c r="AT154" s="149" t="s">
        <v>122</v>
      </c>
      <c r="AU154" s="149" t="s">
        <v>119</v>
      </c>
      <c r="AY154" s="14" t="s">
        <v>110</v>
      </c>
      <c r="BE154" s="150">
        <f t="shared" si="3"/>
        <v>0</v>
      </c>
      <c r="BF154" s="150">
        <f t="shared" si="4"/>
        <v>0</v>
      </c>
      <c r="BG154" s="150">
        <f t="shared" si="5"/>
        <v>0</v>
      </c>
      <c r="BH154" s="150">
        <f t="shared" si="6"/>
        <v>0</v>
      </c>
      <c r="BI154" s="150">
        <f t="shared" si="7"/>
        <v>0</v>
      </c>
      <c r="BJ154" s="14" t="s">
        <v>119</v>
      </c>
      <c r="BK154" s="151">
        <f t="shared" si="8"/>
        <v>0</v>
      </c>
      <c r="BL154" s="14" t="s">
        <v>332</v>
      </c>
      <c r="BM154" s="149" t="s">
        <v>417</v>
      </c>
    </row>
    <row r="155" spans="1:65" s="2" customFormat="1" ht="14.45" customHeight="1">
      <c r="A155" s="26"/>
      <c r="B155" s="138"/>
      <c r="C155" s="139" t="s">
        <v>418</v>
      </c>
      <c r="D155" s="139" t="s">
        <v>114</v>
      </c>
      <c r="E155" s="140" t="s">
        <v>419</v>
      </c>
      <c r="F155" s="141" t="s">
        <v>420</v>
      </c>
      <c r="G155" s="142" t="s">
        <v>117</v>
      </c>
      <c r="H155" s="143">
        <v>1</v>
      </c>
      <c r="I155" s="143"/>
      <c r="J155" s="143"/>
      <c r="K155" s="144"/>
      <c r="L155" s="27"/>
      <c r="M155" s="145" t="s">
        <v>1</v>
      </c>
      <c r="N155" s="146" t="s">
        <v>33</v>
      </c>
      <c r="O155" s="147">
        <v>0.47624</v>
      </c>
      <c r="P155" s="147">
        <f t="shared" si="0"/>
        <v>0.47624</v>
      </c>
      <c r="Q155" s="147">
        <v>0</v>
      </c>
      <c r="R155" s="147">
        <f t="shared" si="1"/>
        <v>0</v>
      </c>
      <c r="S155" s="147">
        <v>0</v>
      </c>
      <c r="T155" s="148">
        <f t="shared" si="2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49" t="s">
        <v>328</v>
      </c>
      <c r="AT155" s="149" t="s">
        <v>114</v>
      </c>
      <c r="AU155" s="149" t="s">
        <v>119</v>
      </c>
      <c r="AY155" s="14" t="s">
        <v>110</v>
      </c>
      <c r="BE155" s="150">
        <f t="shared" si="3"/>
        <v>0</v>
      </c>
      <c r="BF155" s="150">
        <f t="shared" si="4"/>
        <v>0</v>
      </c>
      <c r="BG155" s="150">
        <f t="shared" si="5"/>
        <v>0</v>
      </c>
      <c r="BH155" s="150">
        <f t="shared" si="6"/>
        <v>0</v>
      </c>
      <c r="BI155" s="150">
        <f t="shared" si="7"/>
        <v>0</v>
      </c>
      <c r="BJ155" s="14" t="s">
        <v>119</v>
      </c>
      <c r="BK155" s="151">
        <f t="shared" si="8"/>
        <v>0</v>
      </c>
      <c r="BL155" s="14" t="s">
        <v>328</v>
      </c>
      <c r="BM155" s="149" t="s">
        <v>421</v>
      </c>
    </row>
    <row r="156" spans="1:65" s="2" customFormat="1" ht="14.45" customHeight="1">
      <c r="A156" s="26"/>
      <c r="B156" s="138"/>
      <c r="C156" s="152" t="s">
        <v>422</v>
      </c>
      <c r="D156" s="152" t="s">
        <v>122</v>
      </c>
      <c r="E156" s="153" t="s">
        <v>423</v>
      </c>
      <c r="F156" s="154" t="s">
        <v>424</v>
      </c>
      <c r="G156" s="155" t="s">
        <v>117</v>
      </c>
      <c r="H156" s="156">
        <v>1</v>
      </c>
      <c r="I156" s="156"/>
      <c r="J156" s="156"/>
      <c r="K156" s="157"/>
      <c r="L156" s="158"/>
      <c r="M156" s="159" t="s">
        <v>1</v>
      </c>
      <c r="N156" s="160" t="s">
        <v>33</v>
      </c>
      <c r="O156" s="147">
        <v>0</v>
      </c>
      <c r="P156" s="147">
        <f t="shared" si="0"/>
        <v>0</v>
      </c>
      <c r="Q156" s="147">
        <v>0</v>
      </c>
      <c r="R156" s="147">
        <f t="shared" si="1"/>
        <v>0</v>
      </c>
      <c r="S156" s="147">
        <v>0</v>
      </c>
      <c r="T156" s="148">
        <f t="shared" si="2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9" t="s">
        <v>332</v>
      </c>
      <c r="AT156" s="149" t="s">
        <v>122</v>
      </c>
      <c r="AU156" s="149" t="s">
        <v>119</v>
      </c>
      <c r="AY156" s="14" t="s">
        <v>110</v>
      </c>
      <c r="BE156" s="150">
        <f t="shared" si="3"/>
        <v>0</v>
      </c>
      <c r="BF156" s="150">
        <f t="shared" si="4"/>
        <v>0</v>
      </c>
      <c r="BG156" s="150">
        <f t="shared" si="5"/>
        <v>0</v>
      </c>
      <c r="BH156" s="150">
        <f t="shared" si="6"/>
        <v>0</v>
      </c>
      <c r="BI156" s="150">
        <f t="shared" si="7"/>
        <v>0</v>
      </c>
      <c r="BJ156" s="14" t="s">
        <v>119</v>
      </c>
      <c r="BK156" s="151">
        <f t="shared" si="8"/>
        <v>0</v>
      </c>
      <c r="BL156" s="14" t="s">
        <v>332</v>
      </c>
      <c r="BM156" s="149" t="s">
        <v>425</v>
      </c>
    </row>
    <row r="157" spans="1:65" s="2" customFormat="1" ht="14.45" customHeight="1">
      <c r="A157" s="26"/>
      <c r="B157" s="138"/>
      <c r="C157" s="139" t="s">
        <v>426</v>
      </c>
      <c r="D157" s="139" t="s">
        <v>114</v>
      </c>
      <c r="E157" s="140" t="s">
        <v>427</v>
      </c>
      <c r="F157" s="141" t="s">
        <v>428</v>
      </c>
      <c r="G157" s="142" t="s">
        <v>117</v>
      </c>
      <c r="H157" s="143">
        <v>2</v>
      </c>
      <c r="I157" s="143"/>
      <c r="J157" s="143"/>
      <c r="K157" s="144"/>
      <c r="L157" s="27"/>
      <c r="M157" s="145" t="s">
        <v>1</v>
      </c>
      <c r="N157" s="146" t="s">
        <v>33</v>
      </c>
      <c r="O157" s="147">
        <v>0.35799999999999998</v>
      </c>
      <c r="P157" s="147">
        <f t="shared" si="0"/>
        <v>0.71599999999999997</v>
      </c>
      <c r="Q157" s="147">
        <v>0</v>
      </c>
      <c r="R157" s="147">
        <f t="shared" si="1"/>
        <v>0</v>
      </c>
      <c r="S157" s="147">
        <v>0</v>
      </c>
      <c r="T157" s="148">
        <f t="shared" si="2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49" t="s">
        <v>328</v>
      </c>
      <c r="AT157" s="149" t="s">
        <v>114</v>
      </c>
      <c r="AU157" s="149" t="s">
        <v>119</v>
      </c>
      <c r="AY157" s="14" t="s">
        <v>110</v>
      </c>
      <c r="BE157" s="150">
        <f t="shared" si="3"/>
        <v>0</v>
      </c>
      <c r="BF157" s="150">
        <f t="shared" si="4"/>
        <v>0</v>
      </c>
      <c r="BG157" s="150">
        <f t="shared" si="5"/>
        <v>0</v>
      </c>
      <c r="BH157" s="150">
        <f t="shared" si="6"/>
        <v>0</v>
      </c>
      <c r="BI157" s="150">
        <f t="shared" si="7"/>
        <v>0</v>
      </c>
      <c r="BJ157" s="14" t="s">
        <v>119</v>
      </c>
      <c r="BK157" s="151">
        <f t="shared" si="8"/>
        <v>0</v>
      </c>
      <c r="BL157" s="14" t="s">
        <v>328</v>
      </c>
      <c r="BM157" s="149" t="s">
        <v>429</v>
      </c>
    </row>
    <row r="158" spans="1:65" s="2" customFormat="1" ht="24.2" customHeight="1">
      <c r="A158" s="26"/>
      <c r="B158" s="138"/>
      <c r="C158" s="152" t="s">
        <v>430</v>
      </c>
      <c r="D158" s="152" t="s">
        <v>122</v>
      </c>
      <c r="E158" s="153" t="s">
        <v>431</v>
      </c>
      <c r="F158" s="154" t="s">
        <v>432</v>
      </c>
      <c r="G158" s="155" t="s">
        <v>117</v>
      </c>
      <c r="H158" s="156">
        <v>2</v>
      </c>
      <c r="I158" s="156"/>
      <c r="J158" s="156"/>
      <c r="K158" s="157"/>
      <c r="L158" s="158"/>
      <c r="M158" s="159" t="s">
        <v>1</v>
      </c>
      <c r="N158" s="160" t="s">
        <v>33</v>
      </c>
      <c r="O158" s="147">
        <v>0</v>
      </c>
      <c r="P158" s="147">
        <f t="shared" si="0"/>
        <v>0</v>
      </c>
      <c r="Q158" s="147">
        <v>0</v>
      </c>
      <c r="R158" s="147">
        <f t="shared" si="1"/>
        <v>0</v>
      </c>
      <c r="S158" s="147">
        <v>0</v>
      </c>
      <c r="T158" s="148">
        <f t="shared" si="2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49" t="s">
        <v>332</v>
      </c>
      <c r="AT158" s="149" t="s">
        <v>122</v>
      </c>
      <c r="AU158" s="149" t="s">
        <v>119</v>
      </c>
      <c r="AY158" s="14" t="s">
        <v>110</v>
      </c>
      <c r="BE158" s="150">
        <f t="shared" si="3"/>
        <v>0</v>
      </c>
      <c r="BF158" s="150">
        <f t="shared" si="4"/>
        <v>0</v>
      </c>
      <c r="BG158" s="150">
        <f t="shared" si="5"/>
        <v>0</v>
      </c>
      <c r="BH158" s="150">
        <f t="shared" si="6"/>
        <v>0</v>
      </c>
      <c r="BI158" s="150">
        <f t="shared" si="7"/>
        <v>0</v>
      </c>
      <c r="BJ158" s="14" t="s">
        <v>119</v>
      </c>
      <c r="BK158" s="151">
        <f t="shared" si="8"/>
        <v>0</v>
      </c>
      <c r="BL158" s="14" t="s">
        <v>332</v>
      </c>
      <c r="BM158" s="149" t="s">
        <v>433</v>
      </c>
    </row>
    <row r="159" spans="1:65" s="2" customFormat="1" ht="14.45" customHeight="1">
      <c r="A159" s="26"/>
      <c r="B159" s="138"/>
      <c r="C159" s="139" t="s">
        <v>434</v>
      </c>
      <c r="D159" s="139" t="s">
        <v>114</v>
      </c>
      <c r="E159" s="140" t="s">
        <v>435</v>
      </c>
      <c r="F159" s="141" t="s">
        <v>436</v>
      </c>
      <c r="G159" s="142" t="s">
        <v>117</v>
      </c>
      <c r="H159" s="143">
        <v>17</v>
      </c>
      <c r="I159" s="143"/>
      <c r="J159" s="143"/>
      <c r="K159" s="144"/>
      <c r="L159" s="27"/>
      <c r="M159" s="145" t="s">
        <v>1</v>
      </c>
      <c r="N159" s="146" t="s">
        <v>33</v>
      </c>
      <c r="O159" s="147">
        <v>0.81299999999999994</v>
      </c>
      <c r="P159" s="147">
        <f t="shared" si="0"/>
        <v>13.821</v>
      </c>
      <c r="Q159" s="147">
        <v>0</v>
      </c>
      <c r="R159" s="147">
        <f t="shared" si="1"/>
        <v>0</v>
      </c>
      <c r="S159" s="147">
        <v>0</v>
      </c>
      <c r="T159" s="148">
        <f t="shared" si="2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49" t="s">
        <v>328</v>
      </c>
      <c r="AT159" s="149" t="s">
        <v>114</v>
      </c>
      <c r="AU159" s="149" t="s">
        <v>119</v>
      </c>
      <c r="AY159" s="14" t="s">
        <v>110</v>
      </c>
      <c r="BE159" s="150">
        <f t="shared" si="3"/>
        <v>0</v>
      </c>
      <c r="BF159" s="150">
        <f t="shared" si="4"/>
        <v>0</v>
      </c>
      <c r="BG159" s="150">
        <f t="shared" si="5"/>
        <v>0</v>
      </c>
      <c r="BH159" s="150">
        <f t="shared" si="6"/>
        <v>0</v>
      </c>
      <c r="BI159" s="150">
        <f t="shared" si="7"/>
        <v>0</v>
      </c>
      <c r="BJ159" s="14" t="s">
        <v>119</v>
      </c>
      <c r="BK159" s="151">
        <f t="shared" si="8"/>
        <v>0</v>
      </c>
      <c r="BL159" s="14" t="s">
        <v>328</v>
      </c>
      <c r="BM159" s="149" t="s">
        <v>437</v>
      </c>
    </row>
    <row r="160" spans="1:65" s="2" customFormat="1" ht="14.45" customHeight="1">
      <c r="A160" s="26"/>
      <c r="B160" s="138"/>
      <c r="C160" s="152" t="s">
        <v>438</v>
      </c>
      <c r="D160" s="152" t="s">
        <v>122</v>
      </c>
      <c r="E160" s="153" t="s">
        <v>439</v>
      </c>
      <c r="F160" s="154" t="s">
        <v>440</v>
      </c>
      <c r="G160" s="155" t="s">
        <v>117</v>
      </c>
      <c r="H160" s="156">
        <v>17</v>
      </c>
      <c r="I160" s="156"/>
      <c r="J160" s="156"/>
      <c r="K160" s="157"/>
      <c r="L160" s="158"/>
      <c r="M160" s="159" t="s">
        <v>1</v>
      </c>
      <c r="N160" s="160" t="s">
        <v>33</v>
      </c>
      <c r="O160" s="147">
        <v>0</v>
      </c>
      <c r="P160" s="147">
        <f t="shared" si="0"/>
        <v>0</v>
      </c>
      <c r="Q160" s="147">
        <v>0</v>
      </c>
      <c r="R160" s="147">
        <f t="shared" si="1"/>
        <v>0</v>
      </c>
      <c r="S160" s="147">
        <v>0</v>
      </c>
      <c r="T160" s="148">
        <f t="shared" si="2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49" t="s">
        <v>332</v>
      </c>
      <c r="AT160" s="149" t="s">
        <v>122</v>
      </c>
      <c r="AU160" s="149" t="s">
        <v>119</v>
      </c>
      <c r="AY160" s="14" t="s">
        <v>110</v>
      </c>
      <c r="BE160" s="150">
        <f t="shared" si="3"/>
        <v>0</v>
      </c>
      <c r="BF160" s="150">
        <f t="shared" si="4"/>
        <v>0</v>
      </c>
      <c r="BG160" s="150">
        <f t="shared" si="5"/>
        <v>0</v>
      </c>
      <c r="BH160" s="150">
        <f t="shared" si="6"/>
        <v>0</v>
      </c>
      <c r="BI160" s="150">
        <f t="shared" si="7"/>
        <v>0</v>
      </c>
      <c r="BJ160" s="14" t="s">
        <v>119</v>
      </c>
      <c r="BK160" s="151">
        <f t="shared" si="8"/>
        <v>0</v>
      </c>
      <c r="BL160" s="14" t="s">
        <v>332</v>
      </c>
      <c r="BM160" s="149" t="s">
        <v>441</v>
      </c>
    </row>
    <row r="161" spans="1:65" s="2" customFormat="1" ht="24.2" customHeight="1">
      <c r="A161" s="26"/>
      <c r="B161" s="138"/>
      <c r="C161" s="139" t="s">
        <v>442</v>
      </c>
      <c r="D161" s="139" t="s">
        <v>114</v>
      </c>
      <c r="E161" s="140" t="s">
        <v>443</v>
      </c>
      <c r="F161" s="141" t="s">
        <v>444</v>
      </c>
      <c r="G161" s="142" t="s">
        <v>195</v>
      </c>
      <c r="H161" s="143">
        <v>4</v>
      </c>
      <c r="I161" s="143"/>
      <c r="J161" s="143"/>
      <c r="K161" s="144"/>
      <c r="L161" s="27"/>
      <c r="M161" s="145" t="s">
        <v>1</v>
      </c>
      <c r="N161" s="146" t="s">
        <v>33</v>
      </c>
      <c r="O161" s="147">
        <v>5.3650000000000003E-2</v>
      </c>
      <c r="P161" s="147">
        <f t="shared" si="0"/>
        <v>0.21460000000000001</v>
      </c>
      <c r="Q161" s="147">
        <v>0</v>
      </c>
      <c r="R161" s="147">
        <f t="shared" si="1"/>
        <v>0</v>
      </c>
      <c r="S161" s="147">
        <v>0</v>
      </c>
      <c r="T161" s="148">
        <f t="shared" si="2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49" t="s">
        <v>328</v>
      </c>
      <c r="AT161" s="149" t="s">
        <v>114</v>
      </c>
      <c r="AU161" s="149" t="s">
        <v>119</v>
      </c>
      <c r="AY161" s="14" t="s">
        <v>110</v>
      </c>
      <c r="BE161" s="150">
        <f t="shared" si="3"/>
        <v>0</v>
      </c>
      <c r="BF161" s="150">
        <f t="shared" si="4"/>
        <v>0</v>
      </c>
      <c r="BG161" s="150">
        <f t="shared" si="5"/>
        <v>0</v>
      </c>
      <c r="BH161" s="150">
        <f t="shared" si="6"/>
        <v>0</v>
      </c>
      <c r="BI161" s="150">
        <f t="shared" si="7"/>
        <v>0</v>
      </c>
      <c r="BJ161" s="14" t="s">
        <v>119</v>
      </c>
      <c r="BK161" s="151">
        <f t="shared" si="8"/>
        <v>0</v>
      </c>
      <c r="BL161" s="14" t="s">
        <v>328</v>
      </c>
      <c r="BM161" s="149" t="s">
        <v>445</v>
      </c>
    </row>
    <row r="162" spans="1:65" s="2" customFormat="1" ht="14.45" customHeight="1">
      <c r="A162" s="26"/>
      <c r="B162" s="138"/>
      <c r="C162" s="152" t="s">
        <v>446</v>
      </c>
      <c r="D162" s="152" t="s">
        <v>122</v>
      </c>
      <c r="E162" s="153" t="s">
        <v>447</v>
      </c>
      <c r="F162" s="154" t="s">
        <v>448</v>
      </c>
      <c r="G162" s="155" t="s">
        <v>195</v>
      </c>
      <c r="H162" s="156">
        <v>4</v>
      </c>
      <c r="I162" s="156"/>
      <c r="J162" s="156"/>
      <c r="K162" s="157"/>
      <c r="L162" s="158"/>
      <c r="M162" s="159" t="s">
        <v>1</v>
      </c>
      <c r="N162" s="160" t="s">
        <v>33</v>
      </c>
      <c r="O162" s="147">
        <v>0</v>
      </c>
      <c r="P162" s="147">
        <f t="shared" si="0"/>
        <v>0</v>
      </c>
      <c r="Q162" s="147">
        <v>0</v>
      </c>
      <c r="R162" s="147">
        <f t="shared" si="1"/>
        <v>0</v>
      </c>
      <c r="S162" s="147">
        <v>0</v>
      </c>
      <c r="T162" s="148">
        <f t="shared" si="2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49" t="s">
        <v>332</v>
      </c>
      <c r="AT162" s="149" t="s">
        <v>122</v>
      </c>
      <c r="AU162" s="149" t="s">
        <v>119</v>
      </c>
      <c r="AY162" s="14" t="s">
        <v>110</v>
      </c>
      <c r="BE162" s="150">
        <f t="shared" si="3"/>
        <v>0</v>
      </c>
      <c r="BF162" s="150">
        <f t="shared" si="4"/>
        <v>0</v>
      </c>
      <c r="BG162" s="150">
        <f t="shared" si="5"/>
        <v>0</v>
      </c>
      <c r="BH162" s="150">
        <f t="shared" si="6"/>
        <v>0</v>
      </c>
      <c r="BI162" s="150">
        <f t="shared" si="7"/>
        <v>0</v>
      </c>
      <c r="BJ162" s="14" t="s">
        <v>119</v>
      </c>
      <c r="BK162" s="151">
        <f t="shared" si="8"/>
        <v>0</v>
      </c>
      <c r="BL162" s="14" t="s">
        <v>332</v>
      </c>
      <c r="BM162" s="149" t="s">
        <v>449</v>
      </c>
    </row>
    <row r="163" spans="1:65" s="2" customFormat="1" ht="24.2" customHeight="1">
      <c r="A163" s="26"/>
      <c r="B163" s="138"/>
      <c r="C163" s="139" t="s">
        <v>450</v>
      </c>
      <c r="D163" s="139" t="s">
        <v>114</v>
      </c>
      <c r="E163" s="140" t="s">
        <v>443</v>
      </c>
      <c r="F163" s="141" t="s">
        <v>444</v>
      </c>
      <c r="G163" s="142" t="s">
        <v>195</v>
      </c>
      <c r="H163" s="143">
        <v>6</v>
      </c>
      <c r="I163" s="143"/>
      <c r="J163" s="143"/>
      <c r="K163" s="144"/>
      <c r="L163" s="27"/>
      <c r="M163" s="145" t="s">
        <v>1</v>
      </c>
      <c r="N163" s="146" t="s">
        <v>33</v>
      </c>
      <c r="O163" s="147">
        <v>5.3650000000000003E-2</v>
      </c>
      <c r="P163" s="147">
        <f t="shared" si="0"/>
        <v>0.32190000000000002</v>
      </c>
      <c r="Q163" s="147">
        <v>0</v>
      </c>
      <c r="R163" s="147">
        <f t="shared" si="1"/>
        <v>0</v>
      </c>
      <c r="S163" s="147">
        <v>0</v>
      </c>
      <c r="T163" s="148">
        <f t="shared" si="2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49" t="s">
        <v>328</v>
      </c>
      <c r="AT163" s="149" t="s">
        <v>114</v>
      </c>
      <c r="AU163" s="149" t="s">
        <v>119</v>
      </c>
      <c r="AY163" s="14" t="s">
        <v>110</v>
      </c>
      <c r="BE163" s="150">
        <f t="shared" si="3"/>
        <v>0</v>
      </c>
      <c r="BF163" s="150">
        <f t="shared" si="4"/>
        <v>0</v>
      </c>
      <c r="BG163" s="150">
        <f t="shared" si="5"/>
        <v>0</v>
      </c>
      <c r="BH163" s="150">
        <f t="shared" si="6"/>
        <v>0</v>
      </c>
      <c r="BI163" s="150">
        <f t="shared" si="7"/>
        <v>0</v>
      </c>
      <c r="BJ163" s="14" t="s">
        <v>119</v>
      </c>
      <c r="BK163" s="151">
        <f t="shared" si="8"/>
        <v>0</v>
      </c>
      <c r="BL163" s="14" t="s">
        <v>328</v>
      </c>
      <c r="BM163" s="149" t="s">
        <v>451</v>
      </c>
    </row>
    <row r="164" spans="1:65" s="2" customFormat="1" ht="14.45" customHeight="1">
      <c r="A164" s="26"/>
      <c r="B164" s="138"/>
      <c r="C164" s="152" t="s">
        <v>452</v>
      </c>
      <c r="D164" s="152" t="s">
        <v>122</v>
      </c>
      <c r="E164" s="153" t="s">
        <v>453</v>
      </c>
      <c r="F164" s="154" t="s">
        <v>454</v>
      </c>
      <c r="G164" s="155" t="s">
        <v>195</v>
      </c>
      <c r="H164" s="156">
        <v>6</v>
      </c>
      <c r="I164" s="156"/>
      <c r="J164" s="156"/>
      <c r="K164" s="157"/>
      <c r="L164" s="158"/>
      <c r="M164" s="159" t="s">
        <v>1</v>
      </c>
      <c r="N164" s="160" t="s">
        <v>33</v>
      </c>
      <c r="O164" s="147">
        <v>0</v>
      </c>
      <c r="P164" s="147">
        <f t="shared" si="0"/>
        <v>0</v>
      </c>
      <c r="Q164" s="147">
        <v>0</v>
      </c>
      <c r="R164" s="147">
        <f t="shared" si="1"/>
        <v>0</v>
      </c>
      <c r="S164" s="147">
        <v>0</v>
      </c>
      <c r="T164" s="148">
        <f t="shared" si="2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49" t="s">
        <v>332</v>
      </c>
      <c r="AT164" s="149" t="s">
        <v>122</v>
      </c>
      <c r="AU164" s="149" t="s">
        <v>119</v>
      </c>
      <c r="AY164" s="14" t="s">
        <v>110</v>
      </c>
      <c r="BE164" s="150">
        <f t="shared" si="3"/>
        <v>0</v>
      </c>
      <c r="BF164" s="150">
        <f t="shared" si="4"/>
        <v>0</v>
      </c>
      <c r="BG164" s="150">
        <f t="shared" si="5"/>
        <v>0</v>
      </c>
      <c r="BH164" s="150">
        <f t="shared" si="6"/>
        <v>0</v>
      </c>
      <c r="BI164" s="150">
        <f t="shared" si="7"/>
        <v>0</v>
      </c>
      <c r="BJ164" s="14" t="s">
        <v>119</v>
      </c>
      <c r="BK164" s="151">
        <f t="shared" si="8"/>
        <v>0</v>
      </c>
      <c r="BL164" s="14" t="s">
        <v>332</v>
      </c>
      <c r="BM164" s="149" t="s">
        <v>455</v>
      </c>
    </row>
    <row r="165" spans="1:65" s="2" customFormat="1" ht="14.45" customHeight="1">
      <c r="A165" s="26"/>
      <c r="B165" s="138"/>
      <c r="C165" s="139" t="s">
        <v>456</v>
      </c>
      <c r="D165" s="139" t="s">
        <v>114</v>
      </c>
      <c r="E165" s="140" t="s">
        <v>457</v>
      </c>
      <c r="F165" s="141" t="s">
        <v>458</v>
      </c>
      <c r="G165" s="142" t="s">
        <v>195</v>
      </c>
      <c r="H165" s="143">
        <v>215</v>
      </c>
      <c r="I165" s="143"/>
      <c r="J165" s="143"/>
      <c r="K165" s="144"/>
      <c r="L165" s="27"/>
      <c r="M165" s="145" t="s">
        <v>1</v>
      </c>
      <c r="N165" s="146" t="s">
        <v>33</v>
      </c>
      <c r="O165" s="147">
        <v>5.3650000000000003E-2</v>
      </c>
      <c r="P165" s="147">
        <f t="shared" si="0"/>
        <v>11.534750000000001</v>
      </c>
      <c r="Q165" s="147">
        <v>0</v>
      </c>
      <c r="R165" s="147">
        <f t="shared" si="1"/>
        <v>0</v>
      </c>
      <c r="S165" s="147">
        <v>0</v>
      </c>
      <c r="T165" s="148">
        <f t="shared" si="2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49" t="s">
        <v>328</v>
      </c>
      <c r="AT165" s="149" t="s">
        <v>114</v>
      </c>
      <c r="AU165" s="149" t="s">
        <v>119</v>
      </c>
      <c r="AY165" s="14" t="s">
        <v>110</v>
      </c>
      <c r="BE165" s="150">
        <f t="shared" si="3"/>
        <v>0</v>
      </c>
      <c r="BF165" s="150">
        <f t="shared" si="4"/>
        <v>0</v>
      </c>
      <c r="BG165" s="150">
        <f t="shared" si="5"/>
        <v>0</v>
      </c>
      <c r="BH165" s="150">
        <f t="shared" si="6"/>
        <v>0</v>
      </c>
      <c r="BI165" s="150">
        <f t="shared" si="7"/>
        <v>0</v>
      </c>
      <c r="BJ165" s="14" t="s">
        <v>119</v>
      </c>
      <c r="BK165" s="151">
        <f t="shared" si="8"/>
        <v>0</v>
      </c>
      <c r="BL165" s="14" t="s">
        <v>328</v>
      </c>
      <c r="BM165" s="149" t="s">
        <v>459</v>
      </c>
    </row>
    <row r="166" spans="1:65" s="2" customFormat="1" ht="14.45" customHeight="1">
      <c r="A166" s="26"/>
      <c r="B166" s="138"/>
      <c r="C166" s="152" t="s">
        <v>460</v>
      </c>
      <c r="D166" s="152" t="s">
        <v>122</v>
      </c>
      <c r="E166" s="153" t="s">
        <v>461</v>
      </c>
      <c r="F166" s="154" t="s">
        <v>462</v>
      </c>
      <c r="G166" s="155" t="s">
        <v>195</v>
      </c>
      <c r="H166" s="156">
        <v>215</v>
      </c>
      <c r="I166" s="156"/>
      <c r="J166" s="156"/>
      <c r="K166" s="157"/>
      <c r="L166" s="158"/>
      <c r="M166" s="159" t="s">
        <v>1</v>
      </c>
      <c r="N166" s="160" t="s">
        <v>33</v>
      </c>
      <c r="O166" s="147">
        <v>0</v>
      </c>
      <c r="P166" s="147">
        <f t="shared" si="0"/>
        <v>0</v>
      </c>
      <c r="Q166" s="147">
        <v>0</v>
      </c>
      <c r="R166" s="147">
        <f t="shared" si="1"/>
        <v>0</v>
      </c>
      <c r="S166" s="147">
        <v>0</v>
      </c>
      <c r="T166" s="148">
        <f t="shared" si="2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49" t="s">
        <v>332</v>
      </c>
      <c r="AT166" s="149" t="s">
        <v>122</v>
      </c>
      <c r="AU166" s="149" t="s">
        <v>119</v>
      </c>
      <c r="AY166" s="14" t="s">
        <v>110</v>
      </c>
      <c r="BE166" s="150">
        <f t="shared" si="3"/>
        <v>0</v>
      </c>
      <c r="BF166" s="150">
        <f t="shared" si="4"/>
        <v>0</v>
      </c>
      <c r="BG166" s="150">
        <f t="shared" si="5"/>
        <v>0</v>
      </c>
      <c r="BH166" s="150">
        <f t="shared" si="6"/>
        <v>0</v>
      </c>
      <c r="BI166" s="150">
        <f t="shared" si="7"/>
        <v>0</v>
      </c>
      <c r="BJ166" s="14" t="s">
        <v>119</v>
      </c>
      <c r="BK166" s="151">
        <f t="shared" si="8"/>
        <v>0</v>
      </c>
      <c r="BL166" s="14" t="s">
        <v>332</v>
      </c>
      <c r="BM166" s="149" t="s">
        <v>463</v>
      </c>
    </row>
    <row r="167" spans="1:65" s="2" customFormat="1" ht="14.45" customHeight="1">
      <c r="A167" s="26"/>
      <c r="B167" s="138"/>
      <c r="C167" s="139" t="s">
        <v>464</v>
      </c>
      <c r="D167" s="139" t="s">
        <v>114</v>
      </c>
      <c r="E167" s="140" t="s">
        <v>465</v>
      </c>
      <c r="F167" s="141" t="s">
        <v>466</v>
      </c>
      <c r="G167" s="142" t="s">
        <v>195</v>
      </c>
      <c r="H167" s="143">
        <v>186</v>
      </c>
      <c r="I167" s="143"/>
      <c r="J167" s="143"/>
      <c r="K167" s="144"/>
      <c r="L167" s="27"/>
      <c r="M167" s="145" t="s">
        <v>1</v>
      </c>
      <c r="N167" s="146" t="s">
        <v>33</v>
      </c>
      <c r="O167" s="147">
        <v>5.3650000000000003E-2</v>
      </c>
      <c r="P167" s="147">
        <f t="shared" si="0"/>
        <v>9.9789000000000012</v>
      </c>
      <c r="Q167" s="147">
        <v>0</v>
      </c>
      <c r="R167" s="147">
        <f t="shared" si="1"/>
        <v>0</v>
      </c>
      <c r="S167" s="147">
        <v>0</v>
      </c>
      <c r="T167" s="148">
        <f t="shared" si="2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49" t="s">
        <v>328</v>
      </c>
      <c r="AT167" s="149" t="s">
        <v>114</v>
      </c>
      <c r="AU167" s="149" t="s">
        <v>119</v>
      </c>
      <c r="AY167" s="14" t="s">
        <v>110</v>
      </c>
      <c r="BE167" s="150">
        <f t="shared" si="3"/>
        <v>0</v>
      </c>
      <c r="BF167" s="150">
        <f t="shared" si="4"/>
        <v>0</v>
      </c>
      <c r="BG167" s="150">
        <f t="shared" si="5"/>
        <v>0</v>
      </c>
      <c r="BH167" s="150">
        <f t="shared" si="6"/>
        <v>0</v>
      </c>
      <c r="BI167" s="150">
        <f t="shared" si="7"/>
        <v>0</v>
      </c>
      <c r="BJ167" s="14" t="s">
        <v>119</v>
      </c>
      <c r="BK167" s="151">
        <f t="shared" si="8"/>
        <v>0</v>
      </c>
      <c r="BL167" s="14" t="s">
        <v>328</v>
      </c>
      <c r="BM167" s="149" t="s">
        <v>467</v>
      </c>
    </row>
    <row r="168" spans="1:65" s="2" customFormat="1" ht="14.45" customHeight="1">
      <c r="A168" s="26"/>
      <c r="B168" s="138"/>
      <c r="C168" s="152" t="s">
        <v>468</v>
      </c>
      <c r="D168" s="152" t="s">
        <v>122</v>
      </c>
      <c r="E168" s="153" t="s">
        <v>469</v>
      </c>
      <c r="F168" s="154" t="s">
        <v>470</v>
      </c>
      <c r="G168" s="155" t="s">
        <v>195</v>
      </c>
      <c r="H168" s="156">
        <v>186</v>
      </c>
      <c r="I168" s="156"/>
      <c r="J168" s="156"/>
      <c r="K168" s="157"/>
      <c r="L168" s="158"/>
      <c r="M168" s="159" t="s">
        <v>1</v>
      </c>
      <c r="N168" s="160" t="s">
        <v>33</v>
      </c>
      <c r="O168" s="147">
        <v>0</v>
      </c>
      <c r="P168" s="147">
        <f t="shared" si="0"/>
        <v>0</v>
      </c>
      <c r="Q168" s="147">
        <v>0</v>
      </c>
      <c r="R168" s="147">
        <f t="shared" si="1"/>
        <v>0</v>
      </c>
      <c r="S168" s="147">
        <v>0</v>
      </c>
      <c r="T168" s="148">
        <f t="shared" si="2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49" t="s">
        <v>332</v>
      </c>
      <c r="AT168" s="149" t="s">
        <v>122</v>
      </c>
      <c r="AU168" s="149" t="s">
        <v>119</v>
      </c>
      <c r="AY168" s="14" t="s">
        <v>110</v>
      </c>
      <c r="BE168" s="150">
        <f t="shared" si="3"/>
        <v>0</v>
      </c>
      <c r="BF168" s="150">
        <f t="shared" si="4"/>
        <v>0</v>
      </c>
      <c r="BG168" s="150">
        <f t="shared" si="5"/>
        <v>0</v>
      </c>
      <c r="BH168" s="150">
        <f t="shared" si="6"/>
        <v>0</v>
      </c>
      <c r="BI168" s="150">
        <f t="shared" si="7"/>
        <v>0</v>
      </c>
      <c r="BJ168" s="14" t="s">
        <v>119</v>
      </c>
      <c r="BK168" s="151">
        <f t="shared" si="8"/>
        <v>0</v>
      </c>
      <c r="BL168" s="14" t="s">
        <v>332</v>
      </c>
      <c r="BM168" s="149" t="s">
        <v>471</v>
      </c>
    </row>
    <row r="169" spans="1:65" s="2" customFormat="1" ht="14.45" customHeight="1">
      <c r="A169" s="26"/>
      <c r="B169" s="138"/>
      <c r="C169" s="139" t="s">
        <v>472</v>
      </c>
      <c r="D169" s="139" t="s">
        <v>114</v>
      </c>
      <c r="E169" s="140" t="s">
        <v>473</v>
      </c>
      <c r="F169" s="141" t="s">
        <v>474</v>
      </c>
      <c r="G169" s="142" t="s">
        <v>195</v>
      </c>
      <c r="H169" s="143">
        <v>28</v>
      </c>
      <c r="I169" s="143"/>
      <c r="J169" s="143"/>
      <c r="K169" s="144"/>
      <c r="L169" s="27"/>
      <c r="M169" s="145" t="s">
        <v>1</v>
      </c>
      <c r="N169" s="146" t="s">
        <v>33</v>
      </c>
      <c r="O169" s="147">
        <v>2.8000000000000001E-2</v>
      </c>
      <c r="P169" s="147">
        <f t="shared" si="0"/>
        <v>0.78400000000000003</v>
      </c>
      <c r="Q169" s="147">
        <v>0</v>
      </c>
      <c r="R169" s="147">
        <f t="shared" si="1"/>
        <v>0</v>
      </c>
      <c r="S169" s="147">
        <v>0</v>
      </c>
      <c r="T169" s="148">
        <f t="shared" si="2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49" t="s">
        <v>328</v>
      </c>
      <c r="AT169" s="149" t="s">
        <v>114</v>
      </c>
      <c r="AU169" s="149" t="s">
        <v>119</v>
      </c>
      <c r="AY169" s="14" t="s">
        <v>110</v>
      </c>
      <c r="BE169" s="150">
        <f t="shared" si="3"/>
        <v>0</v>
      </c>
      <c r="BF169" s="150">
        <f t="shared" si="4"/>
        <v>0</v>
      </c>
      <c r="BG169" s="150">
        <f t="shared" si="5"/>
        <v>0</v>
      </c>
      <c r="BH169" s="150">
        <f t="shared" si="6"/>
        <v>0</v>
      </c>
      <c r="BI169" s="150">
        <f t="shared" si="7"/>
        <v>0</v>
      </c>
      <c r="BJ169" s="14" t="s">
        <v>119</v>
      </c>
      <c r="BK169" s="151">
        <f t="shared" si="8"/>
        <v>0</v>
      </c>
      <c r="BL169" s="14" t="s">
        <v>328</v>
      </c>
      <c r="BM169" s="149" t="s">
        <v>475</v>
      </c>
    </row>
    <row r="170" spans="1:65" s="2" customFormat="1" ht="14.45" customHeight="1">
      <c r="A170" s="26"/>
      <c r="B170" s="138"/>
      <c r="C170" s="152" t="s">
        <v>476</v>
      </c>
      <c r="D170" s="152" t="s">
        <v>122</v>
      </c>
      <c r="E170" s="153" t="s">
        <v>477</v>
      </c>
      <c r="F170" s="154" t="s">
        <v>478</v>
      </c>
      <c r="G170" s="155" t="s">
        <v>195</v>
      </c>
      <c r="H170" s="156">
        <v>28</v>
      </c>
      <c r="I170" s="156"/>
      <c r="J170" s="156"/>
      <c r="K170" s="157"/>
      <c r="L170" s="158"/>
      <c r="M170" s="165" t="s">
        <v>1</v>
      </c>
      <c r="N170" s="166" t="s">
        <v>33</v>
      </c>
      <c r="O170" s="163">
        <v>0</v>
      </c>
      <c r="P170" s="163">
        <f t="shared" si="0"/>
        <v>0</v>
      </c>
      <c r="Q170" s="163">
        <v>3.8000000000000002E-4</v>
      </c>
      <c r="R170" s="163">
        <f t="shared" si="1"/>
        <v>1.064E-2</v>
      </c>
      <c r="S170" s="163">
        <v>0</v>
      </c>
      <c r="T170" s="164">
        <f t="shared" si="2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49" t="s">
        <v>332</v>
      </c>
      <c r="AT170" s="149" t="s">
        <v>122</v>
      </c>
      <c r="AU170" s="149" t="s">
        <v>119</v>
      </c>
      <c r="AY170" s="14" t="s">
        <v>110</v>
      </c>
      <c r="BE170" s="150">
        <f t="shared" si="3"/>
        <v>0</v>
      </c>
      <c r="BF170" s="150">
        <f t="shared" si="4"/>
        <v>0</v>
      </c>
      <c r="BG170" s="150">
        <f t="shared" si="5"/>
        <v>0</v>
      </c>
      <c r="BH170" s="150">
        <f t="shared" si="6"/>
        <v>0</v>
      </c>
      <c r="BI170" s="150">
        <f t="shared" si="7"/>
        <v>0</v>
      </c>
      <c r="BJ170" s="14" t="s">
        <v>119</v>
      </c>
      <c r="BK170" s="151">
        <f t="shared" si="8"/>
        <v>0</v>
      </c>
      <c r="BL170" s="14" t="s">
        <v>332</v>
      </c>
      <c r="BM170" s="149" t="s">
        <v>479</v>
      </c>
    </row>
    <row r="171" spans="1:65" s="2" customFormat="1" ht="6.95" customHeight="1">
      <c r="A171" s="26"/>
      <c r="B171" s="41"/>
      <c r="C171" s="42"/>
      <c r="D171" s="42"/>
      <c r="E171" s="42"/>
      <c r="F171" s="42"/>
      <c r="G171" s="42"/>
      <c r="H171" s="42"/>
      <c r="I171" s="42"/>
      <c r="J171" s="42"/>
      <c r="K171" s="42"/>
      <c r="L171" s="27"/>
      <c r="M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</row>
  </sheetData>
  <autoFilter ref="C119:K170" xr:uid="{00000000-0009-0000-0000-000003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M159"/>
  <sheetViews>
    <sheetView showGridLines="0" topLeftCell="A98" workbookViewId="0">
      <selection activeCell="F114" sqref="F11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24.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3" customHeight="1">
      <c r="A1" s="87"/>
    </row>
    <row r="2" spans="1:46" s="1" customFormat="1" ht="36.75" hidden="1" customHeight="1">
      <c r="L2" s="167" t="s">
        <v>5</v>
      </c>
      <c r="M2" s="168"/>
      <c r="N2" s="168"/>
      <c r="O2" s="168"/>
      <c r="P2" s="168"/>
      <c r="Q2" s="168"/>
      <c r="R2" s="168"/>
      <c r="S2" s="168"/>
      <c r="T2" s="168"/>
      <c r="U2" s="168"/>
      <c r="V2" s="168"/>
      <c r="AT2" s="14" t="s">
        <v>84</v>
      </c>
    </row>
    <row r="3" spans="1:46" s="1" customFormat="1" ht="6.7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75" hidden="1" customHeight="1">
      <c r="B4" s="17"/>
      <c r="D4" s="18" t="s">
        <v>88</v>
      </c>
      <c r="L4" s="17"/>
      <c r="M4" s="88" t="s">
        <v>8</v>
      </c>
      <c r="AT4" s="14" t="s">
        <v>3</v>
      </c>
    </row>
    <row r="5" spans="1:46" s="1" customFormat="1" ht="6.75" hidden="1" customHeight="1">
      <c r="B5" s="17"/>
      <c r="L5" s="17"/>
    </row>
    <row r="6" spans="1:46" s="1" customFormat="1" ht="12" hidden="1" customHeight="1">
      <c r="B6" s="17"/>
      <c r="D6" s="23" t="s">
        <v>11</v>
      </c>
      <c r="L6" s="17"/>
    </row>
    <row r="7" spans="1:46" s="1" customFormat="1" ht="3" hidden="1" customHeight="1">
      <c r="B7" s="17"/>
      <c r="E7" s="202" t="str">
        <f>'Rekapitulácia stavby'!K6</f>
        <v>Prestavba rodinného domu na hasičskú zbrojnicu_</v>
      </c>
      <c r="F7" s="203"/>
      <c r="G7" s="203"/>
      <c r="H7" s="203"/>
      <c r="L7" s="17"/>
    </row>
    <row r="8" spans="1:46" s="2" customFormat="1" ht="12" hidden="1" customHeight="1">
      <c r="A8" s="26"/>
      <c r="B8" s="27"/>
      <c r="C8" s="26"/>
      <c r="D8" s="23" t="s">
        <v>89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>
      <c r="A9" s="26"/>
      <c r="B9" s="27"/>
      <c r="C9" s="26"/>
      <c r="D9" s="26"/>
      <c r="E9" s="192" t="s">
        <v>480</v>
      </c>
      <c r="F9" s="201"/>
      <c r="G9" s="201"/>
      <c r="H9" s="20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idden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>
      <c r="A11" s="26"/>
      <c r="B11" s="27"/>
      <c r="C11" s="26"/>
      <c r="D11" s="23" t="s">
        <v>13</v>
      </c>
      <c r="E11" s="26"/>
      <c r="F11" s="21" t="s">
        <v>1</v>
      </c>
      <c r="G11" s="26"/>
      <c r="H11" s="26"/>
      <c r="I11" s="23" t="s">
        <v>14</v>
      </c>
      <c r="J11" s="21" t="s">
        <v>481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>
      <c r="A12" s="26"/>
      <c r="B12" s="27"/>
      <c r="C12" s="26"/>
      <c r="D12" s="23" t="s">
        <v>15</v>
      </c>
      <c r="E12" s="26"/>
      <c r="F12" s="21" t="s">
        <v>482</v>
      </c>
      <c r="G12" s="26"/>
      <c r="H12" s="26"/>
      <c r="I12" s="23" t="s">
        <v>17</v>
      </c>
      <c r="J12" s="49">
        <f>'Rekapitulácia stavby'!AN7</f>
        <v>0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5" hidden="1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18</v>
      </c>
      <c r="E14" s="26"/>
      <c r="F14" s="26"/>
      <c r="G14" s="26"/>
      <c r="H14" s="26"/>
      <c r="I14" s="23" t="s">
        <v>19</v>
      </c>
      <c r="J14" s="21" t="str">
        <f>IF('Rekapitulácia stavby'!AN9="","",'Rekapitulácia stavby'!AN9)</f>
        <v/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>
      <c r="A15" s="26"/>
      <c r="B15" s="27"/>
      <c r="C15" s="26"/>
      <c r="D15" s="26"/>
      <c r="E15" s="21" t="str">
        <f>IF('Rekapitulácia stavby'!E10="","",'Rekapitulácia stavby'!E10)</f>
        <v xml:space="preserve"> </v>
      </c>
      <c r="F15" s="26"/>
      <c r="G15" s="26"/>
      <c r="H15" s="26"/>
      <c r="I15" s="23" t="s">
        <v>20</v>
      </c>
      <c r="J15" s="21" t="str">
        <f>IF('Rekapitulácia stavby'!AN10="","",'Rekapitulácia stavby'!AN10)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75" hidden="1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>
      <c r="A17" s="26"/>
      <c r="B17" s="27"/>
      <c r="C17" s="26"/>
      <c r="D17" s="23" t="s">
        <v>21</v>
      </c>
      <c r="E17" s="26"/>
      <c r="F17" s="26"/>
      <c r="G17" s="26"/>
      <c r="H17" s="26"/>
      <c r="I17" s="23" t="s">
        <v>19</v>
      </c>
      <c r="J17" s="21" t="str">
        <f>'Rekapitulácia stavby'!AN12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>
      <c r="A18" s="26"/>
      <c r="B18" s="27"/>
      <c r="C18" s="26"/>
      <c r="D18" s="26"/>
      <c r="E18" s="176" t="str">
        <f>'Rekapitulácia stavby'!E13</f>
        <v xml:space="preserve"> </v>
      </c>
      <c r="F18" s="176"/>
      <c r="G18" s="176"/>
      <c r="H18" s="176"/>
      <c r="I18" s="23" t="s">
        <v>20</v>
      </c>
      <c r="J18" s="21" t="str">
        <f>'Rekapitulácia stavby'!AN13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75" hidden="1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>
      <c r="A20" s="26"/>
      <c r="B20" s="27"/>
      <c r="C20" s="26"/>
      <c r="D20" s="23" t="s">
        <v>22</v>
      </c>
      <c r="E20" s="26"/>
      <c r="F20" s="26"/>
      <c r="G20" s="26"/>
      <c r="H20" s="26"/>
      <c r="I20" s="23" t="s">
        <v>19</v>
      </c>
      <c r="J20" s="21" t="e">
        <f>IF('Rekapitulácia stavby'!#REF!="","",'Rekapitulácia stavby'!#REF!)</f>
        <v>#REF!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>
      <c r="A21" s="26"/>
      <c r="B21" s="27"/>
      <c r="C21" s="26"/>
      <c r="D21" s="26"/>
      <c r="E21" s="21" t="str">
        <f>IF('Rekapitulácia stavby'!E15="","",'Rekapitulácia stavby'!E15)</f>
        <v xml:space="preserve"> </v>
      </c>
      <c r="F21" s="26"/>
      <c r="G21" s="26"/>
      <c r="H21" s="26"/>
      <c r="I21" s="23" t="s">
        <v>20</v>
      </c>
      <c r="J21" s="21" t="str">
        <f>IF('Rekapitulácia stavby'!AN15="","",'Rekapitulácia stavby'!AN15)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hidden="1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>
      <c r="A23" s="26"/>
      <c r="B23" s="27"/>
      <c r="C23" s="26"/>
      <c r="D23" s="23" t="s">
        <v>25</v>
      </c>
      <c r="E23" s="26"/>
      <c r="F23" s="26"/>
      <c r="G23" s="26"/>
      <c r="H23" s="26"/>
      <c r="I23" s="23" t="s">
        <v>19</v>
      </c>
      <c r="J23" s="21" t="str">
        <f>IF('Rekapitulácia stavby'!AN17="","",'Rekapitulácia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>
      <c r="A24" s="26"/>
      <c r="B24" s="27"/>
      <c r="C24" s="26"/>
      <c r="D24" s="26"/>
      <c r="E24" s="21" t="str">
        <f>IF('Rekapitulácia stavby'!E18="","",'Rekapitulácia stavby'!E18)</f>
        <v xml:space="preserve"> </v>
      </c>
      <c r="F24" s="26"/>
      <c r="G24" s="26"/>
      <c r="H24" s="26"/>
      <c r="I24" s="23" t="s">
        <v>20</v>
      </c>
      <c r="J24" s="21" t="str">
        <f>IF('Rekapitulácia stavby'!AN18="","",'Rekapitulácia stavby'!AN18)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75" hidden="1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>
      <c r="A26" s="26"/>
      <c r="B26" s="27"/>
      <c r="C26" s="26"/>
      <c r="D26" s="23" t="s">
        <v>26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>
      <c r="A27" s="89"/>
      <c r="B27" s="90"/>
      <c r="C27" s="89"/>
      <c r="D27" s="89"/>
      <c r="E27" s="178" t="s">
        <v>1</v>
      </c>
      <c r="F27" s="178"/>
      <c r="G27" s="178"/>
      <c r="H27" s="178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75" hidden="1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75" hidden="1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4.75" hidden="1" customHeight="1">
      <c r="A30" s="26"/>
      <c r="B30" s="27"/>
      <c r="C30" s="26"/>
      <c r="D30" s="92" t="s">
        <v>27</v>
      </c>
      <c r="E30" s="26"/>
      <c r="F30" s="26"/>
      <c r="G30" s="26"/>
      <c r="H30" s="26"/>
      <c r="I30" s="26"/>
      <c r="J30" s="65">
        <f>ROUND(J121,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75" hidden="1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9.75" hidden="1" customHeight="1">
      <c r="A32" s="26"/>
      <c r="B32" s="27"/>
      <c r="C32" s="26"/>
      <c r="D32" s="26"/>
      <c r="E32" s="26"/>
      <c r="F32" s="30" t="s">
        <v>29</v>
      </c>
      <c r="G32" s="26"/>
      <c r="H32" s="26"/>
      <c r="I32" s="30" t="s">
        <v>28</v>
      </c>
      <c r="J32" s="30" t="s">
        <v>30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25" hidden="1" customHeight="1">
      <c r="A33" s="26"/>
      <c r="B33" s="27"/>
      <c r="C33" s="26"/>
      <c r="D33" s="93" t="s">
        <v>31</v>
      </c>
      <c r="E33" s="23" t="s">
        <v>32</v>
      </c>
      <c r="F33" s="94">
        <f>ROUND((SUM(BE121:BE158)),  2)</f>
        <v>0</v>
      </c>
      <c r="G33" s="26"/>
      <c r="H33" s="26"/>
      <c r="I33" s="95">
        <v>0.2</v>
      </c>
      <c r="J33" s="94">
        <f>ROUND(((SUM(BE121:BE158))*I33),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25" hidden="1" customHeight="1">
      <c r="A34" s="26"/>
      <c r="B34" s="27"/>
      <c r="C34" s="26"/>
      <c r="D34" s="26"/>
      <c r="E34" s="23" t="s">
        <v>33</v>
      </c>
      <c r="F34" s="94">
        <f>ROUND((SUM(BF121:BF158)),  2)</f>
        <v>0</v>
      </c>
      <c r="G34" s="26"/>
      <c r="H34" s="26"/>
      <c r="I34" s="95">
        <v>0.2</v>
      </c>
      <c r="J34" s="94">
        <f>ROUND(((SUM(BF121:BF158))*I34),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34</v>
      </c>
      <c r="F35" s="94">
        <f>ROUND((SUM(BG121:BG158)),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35</v>
      </c>
      <c r="F36" s="94">
        <f>ROUND((SUM(BH121:BH158)),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36</v>
      </c>
      <c r="F37" s="94">
        <f>ROUND((SUM(BI121:BI158)),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75" hidden="1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4.75" hidden="1" customHeight="1">
      <c r="A39" s="26"/>
      <c r="B39" s="27"/>
      <c r="C39" s="96"/>
      <c r="D39" s="97" t="s">
        <v>37</v>
      </c>
      <c r="E39" s="54"/>
      <c r="F39" s="54"/>
      <c r="G39" s="98" t="s">
        <v>38</v>
      </c>
      <c r="H39" s="99" t="s">
        <v>39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25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25" hidden="1" customHeight="1">
      <c r="B41" s="17"/>
      <c r="L41" s="17"/>
    </row>
    <row r="42" spans="1:31" s="1" customFormat="1" ht="14.25" hidden="1" customHeight="1">
      <c r="B42" s="17"/>
      <c r="L42" s="17"/>
    </row>
    <row r="43" spans="1:31" s="1" customFormat="1" ht="14.25" hidden="1" customHeight="1">
      <c r="B43" s="17"/>
      <c r="L43" s="17"/>
    </row>
    <row r="44" spans="1:31" s="1" customFormat="1" ht="14.25" hidden="1" customHeight="1">
      <c r="B44" s="17"/>
      <c r="L44" s="17"/>
    </row>
    <row r="45" spans="1:31" s="1" customFormat="1" ht="14.25" hidden="1" customHeight="1">
      <c r="B45" s="17"/>
      <c r="L45" s="17"/>
    </row>
    <row r="46" spans="1:31" s="1" customFormat="1" ht="14.25" hidden="1" customHeight="1">
      <c r="B46" s="17"/>
      <c r="L46" s="17"/>
    </row>
    <row r="47" spans="1:31" s="1" customFormat="1" ht="14.25" hidden="1" customHeight="1">
      <c r="B47" s="17"/>
      <c r="L47" s="17"/>
    </row>
    <row r="48" spans="1:31" s="1" customFormat="1" ht="14.25" hidden="1" customHeight="1">
      <c r="B48" s="17"/>
      <c r="L48" s="17"/>
    </row>
    <row r="49" spans="1:31" s="1" customFormat="1" ht="14.25" hidden="1" customHeight="1">
      <c r="B49" s="17"/>
      <c r="L49" s="17"/>
    </row>
    <row r="50" spans="1:31" s="2" customFormat="1" ht="14.25" hidden="1" customHeight="1">
      <c r="B50" s="36"/>
      <c r="D50" s="37" t="s">
        <v>40</v>
      </c>
      <c r="E50" s="38"/>
      <c r="F50" s="38"/>
      <c r="G50" s="37" t="s">
        <v>41</v>
      </c>
      <c r="H50" s="38"/>
      <c r="I50" s="38"/>
      <c r="J50" s="38"/>
      <c r="K50" s="38"/>
      <c r="L50" s="36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t="1.5" hidden="1" customHeight="1">
      <c r="B59" s="17"/>
      <c r="L59" s="17"/>
    </row>
    <row r="60" spans="1:31" hidden="1">
      <c r="B60" s="17"/>
      <c r="L60" s="17"/>
    </row>
    <row r="61" spans="1:31" s="2" customFormat="1" ht="12.75" hidden="1">
      <c r="A61" s="26"/>
      <c r="B61" s="27"/>
      <c r="C61" s="26"/>
      <c r="D61" s="39" t="s">
        <v>42</v>
      </c>
      <c r="E61" s="29"/>
      <c r="F61" s="102" t="s">
        <v>43</v>
      </c>
      <c r="G61" s="39" t="s">
        <v>42</v>
      </c>
      <c r="H61" s="29"/>
      <c r="I61" s="29"/>
      <c r="J61" s="103" t="s">
        <v>43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6"/>
      <c r="B65" s="27"/>
      <c r="C65" s="26"/>
      <c r="D65" s="37" t="s">
        <v>44</v>
      </c>
      <c r="E65" s="40"/>
      <c r="F65" s="40"/>
      <c r="G65" s="37" t="s">
        <v>45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6"/>
      <c r="B76" s="27"/>
      <c r="C76" s="26"/>
      <c r="D76" s="39" t="s">
        <v>42</v>
      </c>
      <c r="E76" s="29"/>
      <c r="F76" s="102" t="s">
        <v>43</v>
      </c>
      <c r="G76" s="39" t="s">
        <v>42</v>
      </c>
      <c r="H76" s="29"/>
      <c r="I76" s="29"/>
      <c r="J76" s="103" t="s">
        <v>43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25" hidden="1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/>
    <row r="79" spans="1:31" hidden="1"/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597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2" t="str">
        <f>E7</f>
        <v>Prestavba rodinného domu na hasičskú zbrojnicu_</v>
      </c>
      <c r="F85" s="203"/>
      <c r="G85" s="203"/>
      <c r="H85" s="20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89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92" t="str">
        <f>E9</f>
        <v>04 - Zdravotechnika</v>
      </c>
      <c r="F87" s="201"/>
      <c r="G87" s="201"/>
      <c r="H87" s="20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603</v>
      </c>
      <c r="D89" s="26"/>
      <c r="E89" s="26"/>
      <c r="F89" s="21"/>
      <c r="G89" s="26"/>
      <c r="H89" s="26"/>
      <c r="I89" s="23" t="s">
        <v>17</v>
      </c>
      <c r="J89" s="49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596</v>
      </c>
      <c r="D91" s="26"/>
      <c r="E91" s="26"/>
      <c r="F91" s="21" t="str">
        <f>E15</f>
        <v xml:space="preserve"> </v>
      </c>
      <c r="G91" s="26"/>
      <c r="H91" s="26"/>
      <c r="I91" s="23"/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21</v>
      </c>
      <c r="D92" s="26"/>
      <c r="E92" s="26"/>
      <c r="F92" s="21" t="str">
        <f>IF(E18="","",E18)</f>
        <v xml:space="preserve"> </v>
      </c>
      <c r="G92" s="26"/>
      <c r="H92" s="26"/>
      <c r="I92" s="23" t="s">
        <v>25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91</v>
      </c>
      <c r="D94" s="96"/>
      <c r="E94" s="96"/>
      <c r="F94" s="96"/>
      <c r="G94" s="96"/>
      <c r="H94" s="96"/>
      <c r="I94" s="96"/>
      <c r="J94" s="105" t="s">
        <v>92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598</v>
      </c>
      <c r="D96" s="26"/>
      <c r="E96" s="26"/>
      <c r="F96" s="26"/>
      <c r="G96" s="26"/>
      <c r="H96" s="26"/>
      <c r="I96" s="26"/>
      <c r="J96" s="65">
        <f>J121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93</v>
      </c>
    </row>
    <row r="97" spans="1:31" s="9" customFormat="1" ht="24.95" customHeight="1">
      <c r="B97" s="107"/>
      <c r="D97" s="108" t="s">
        <v>94</v>
      </c>
      <c r="E97" s="109"/>
      <c r="F97" s="109"/>
      <c r="G97" s="109"/>
      <c r="H97" s="109"/>
      <c r="I97" s="109"/>
      <c r="J97" s="110">
        <f>J122</f>
        <v>0</v>
      </c>
      <c r="L97" s="107"/>
    </row>
    <row r="98" spans="1:31" s="9" customFormat="1" ht="24.95" customHeight="1">
      <c r="B98" s="107"/>
      <c r="D98" s="108" t="s">
        <v>150</v>
      </c>
      <c r="E98" s="109"/>
      <c r="F98" s="109"/>
      <c r="G98" s="109"/>
      <c r="H98" s="109"/>
      <c r="I98" s="109"/>
      <c r="J98" s="110">
        <f>J123</f>
        <v>0</v>
      </c>
      <c r="L98" s="107"/>
    </row>
    <row r="99" spans="1:31" s="10" customFormat="1" ht="19.899999999999999" customHeight="1">
      <c r="B99" s="111"/>
      <c r="D99" s="112" t="s">
        <v>483</v>
      </c>
      <c r="E99" s="113"/>
      <c r="F99" s="113"/>
      <c r="G99" s="113"/>
      <c r="H99" s="113"/>
      <c r="I99" s="113"/>
      <c r="J99" s="114">
        <f>J124</f>
        <v>0</v>
      </c>
      <c r="L99" s="111"/>
    </row>
    <row r="100" spans="1:31" s="10" customFormat="1" ht="19.899999999999999" customHeight="1">
      <c r="B100" s="111"/>
      <c r="D100" s="112" t="s">
        <v>484</v>
      </c>
      <c r="E100" s="113"/>
      <c r="F100" s="113"/>
      <c r="G100" s="113"/>
      <c r="H100" s="113"/>
      <c r="I100" s="113"/>
      <c r="J100" s="114">
        <f>J135</f>
        <v>0</v>
      </c>
      <c r="L100" s="111"/>
    </row>
    <row r="101" spans="1:31" s="10" customFormat="1" ht="19.899999999999999" customHeight="1">
      <c r="B101" s="111"/>
      <c r="D101" s="112" t="s">
        <v>485</v>
      </c>
      <c r="E101" s="113"/>
      <c r="F101" s="113"/>
      <c r="G101" s="113"/>
      <c r="H101" s="113"/>
      <c r="I101" s="113"/>
      <c r="J101" s="114">
        <f>J142</f>
        <v>0</v>
      </c>
      <c r="L101" s="111"/>
    </row>
    <row r="102" spans="1:31" s="2" customFormat="1" ht="21.75" customHeight="1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s="2" customFormat="1" ht="6.95" customHeight="1">
      <c r="A103" s="26"/>
      <c r="B103" s="41"/>
      <c r="C103" s="42"/>
      <c r="D103" s="42"/>
      <c r="E103" s="42"/>
      <c r="F103" s="42"/>
      <c r="G103" s="42"/>
      <c r="H103" s="42"/>
      <c r="I103" s="42"/>
      <c r="J103" s="42"/>
      <c r="K103" s="42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7" spans="1:31" s="2" customFormat="1" ht="6.95" customHeight="1">
      <c r="A107" s="26"/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24.95" customHeight="1">
      <c r="A108" s="26"/>
      <c r="B108" s="27"/>
      <c r="C108" s="18" t="s">
        <v>599</v>
      </c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5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>
      <c r="A110" s="26"/>
      <c r="B110" s="27"/>
      <c r="C110" s="23" t="s">
        <v>11</v>
      </c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>
      <c r="A111" s="26"/>
      <c r="B111" s="27"/>
      <c r="C111" s="26"/>
      <c r="D111" s="26"/>
      <c r="E111" s="202" t="str">
        <f>E7</f>
        <v>Prestavba rodinného domu na hasičskú zbrojnicu_</v>
      </c>
      <c r="F111" s="203"/>
      <c r="G111" s="203"/>
      <c r="H111" s="203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89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192" t="str">
        <f>E9</f>
        <v>04 - Zdravotechnika</v>
      </c>
      <c r="F113" s="201"/>
      <c r="G113" s="201"/>
      <c r="H113" s="201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603</v>
      </c>
      <c r="D115" s="26"/>
      <c r="E115" s="26"/>
      <c r="F115" s="21"/>
      <c r="G115" s="26"/>
      <c r="H115" s="26"/>
      <c r="I115" s="23" t="s">
        <v>17</v>
      </c>
      <c r="J115" s="49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2" customHeight="1">
      <c r="A117" s="26"/>
      <c r="B117" s="27"/>
      <c r="C117" s="23" t="s">
        <v>596</v>
      </c>
      <c r="D117" s="26"/>
      <c r="E117" s="26"/>
      <c r="F117" s="21" t="str">
        <f>E15</f>
        <v xml:space="preserve"> </v>
      </c>
      <c r="G117" s="26"/>
      <c r="H117" s="26"/>
      <c r="I117" s="23"/>
      <c r="J117" s="24" t="str">
        <f>E21</f>
        <v xml:space="preserve"> </v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2" customHeight="1">
      <c r="A118" s="26"/>
      <c r="B118" s="27"/>
      <c r="C118" s="23" t="s">
        <v>21</v>
      </c>
      <c r="D118" s="26"/>
      <c r="E118" s="26"/>
      <c r="F118" s="21" t="str">
        <f>IF(E18="","",E18)</f>
        <v xml:space="preserve"> </v>
      </c>
      <c r="G118" s="26"/>
      <c r="H118" s="26"/>
      <c r="I118" s="23" t="s">
        <v>25</v>
      </c>
      <c r="J118" s="24" t="str">
        <f>E24</f>
        <v xml:space="preserve"> </v>
      </c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0.3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11" customFormat="1" ht="29.25" customHeight="1">
      <c r="A120" s="115"/>
      <c r="B120" s="116"/>
      <c r="C120" s="117" t="s">
        <v>97</v>
      </c>
      <c r="D120" s="118" t="s">
        <v>52</v>
      </c>
      <c r="E120" s="118" t="s">
        <v>48</v>
      </c>
      <c r="F120" s="118" t="s">
        <v>49</v>
      </c>
      <c r="G120" s="118" t="s">
        <v>98</v>
      </c>
      <c r="H120" s="118" t="s">
        <v>99</v>
      </c>
      <c r="I120" s="118" t="s">
        <v>100</v>
      </c>
      <c r="J120" s="119" t="s">
        <v>92</v>
      </c>
      <c r="K120" s="120" t="s">
        <v>101</v>
      </c>
      <c r="L120" s="121"/>
      <c r="M120" s="56" t="s">
        <v>1</v>
      </c>
      <c r="N120" s="57" t="s">
        <v>31</v>
      </c>
      <c r="O120" s="57" t="s">
        <v>102</v>
      </c>
      <c r="P120" s="57" t="s">
        <v>103</v>
      </c>
      <c r="Q120" s="57" t="s">
        <v>104</v>
      </c>
      <c r="R120" s="57" t="s">
        <v>105</v>
      </c>
      <c r="S120" s="57" t="s">
        <v>106</v>
      </c>
      <c r="T120" s="58" t="s">
        <v>107</v>
      </c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</row>
    <row r="121" spans="1:65" s="2" customFormat="1" ht="22.9" customHeight="1">
      <c r="A121" s="26"/>
      <c r="B121" s="27"/>
      <c r="C121" s="63" t="s">
        <v>598</v>
      </c>
      <c r="D121" s="26"/>
      <c r="E121" s="26"/>
      <c r="F121" s="26"/>
      <c r="G121" s="26"/>
      <c r="H121" s="26"/>
      <c r="I121" s="26"/>
      <c r="J121" s="122">
        <f>BK121</f>
        <v>0</v>
      </c>
      <c r="K121" s="26"/>
      <c r="L121" s="27"/>
      <c r="M121" s="59"/>
      <c r="N121" s="50"/>
      <c r="O121" s="60"/>
      <c r="P121" s="123">
        <f>P122+P123</f>
        <v>42.729008999999998</v>
      </c>
      <c r="Q121" s="60"/>
      <c r="R121" s="123">
        <f>R122+R123</f>
        <v>0.1710699306</v>
      </c>
      <c r="S121" s="60"/>
      <c r="T121" s="124">
        <f>T122+T123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T121" s="14" t="s">
        <v>65</v>
      </c>
      <c r="AU121" s="14" t="s">
        <v>93</v>
      </c>
      <c r="BK121" s="125">
        <f>BK122+BK123</f>
        <v>0</v>
      </c>
    </row>
    <row r="122" spans="1:65" s="12" customFormat="1" ht="25.9" customHeight="1">
      <c r="B122" s="126"/>
      <c r="D122" s="127" t="s">
        <v>65</v>
      </c>
      <c r="E122" s="128" t="s">
        <v>108</v>
      </c>
      <c r="F122" s="128" t="s">
        <v>109</v>
      </c>
      <c r="J122" s="129">
        <f>BK122</f>
        <v>0</v>
      </c>
      <c r="L122" s="126"/>
      <c r="M122" s="130"/>
      <c r="N122" s="131"/>
      <c r="O122" s="131"/>
      <c r="P122" s="132">
        <v>0</v>
      </c>
      <c r="Q122" s="131"/>
      <c r="R122" s="132">
        <v>0</v>
      </c>
      <c r="S122" s="131"/>
      <c r="T122" s="133">
        <v>0</v>
      </c>
      <c r="AR122" s="127" t="s">
        <v>74</v>
      </c>
      <c r="AT122" s="134" t="s">
        <v>65</v>
      </c>
      <c r="AU122" s="134" t="s">
        <v>66</v>
      </c>
      <c r="AY122" s="127" t="s">
        <v>110</v>
      </c>
      <c r="BK122" s="135">
        <v>0</v>
      </c>
    </row>
    <row r="123" spans="1:65" s="12" customFormat="1" ht="25.9" customHeight="1">
      <c r="B123" s="126"/>
      <c r="D123" s="127" t="s">
        <v>65</v>
      </c>
      <c r="E123" s="128" t="s">
        <v>189</v>
      </c>
      <c r="F123" s="128" t="s">
        <v>190</v>
      </c>
      <c r="J123" s="129">
        <f>BK123</f>
        <v>0</v>
      </c>
      <c r="L123" s="126"/>
      <c r="M123" s="130"/>
      <c r="N123" s="131"/>
      <c r="O123" s="131"/>
      <c r="P123" s="132">
        <f>P124+P135+P142</f>
        <v>42.729008999999998</v>
      </c>
      <c r="Q123" s="131"/>
      <c r="R123" s="132">
        <f>R124+R135+R142</f>
        <v>0.1710699306</v>
      </c>
      <c r="S123" s="131"/>
      <c r="T123" s="133">
        <f>T124+T135+T142</f>
        <v>0</v>
      </c>
      <c r="AR123" s="127" t="s">
        <v>119</v>
      </c>
      <c r="AT123" s="134" t="s">
        <v>65</v>
      </c>
      <c r="AU123" s="134" t="s">
        <v>66</v>
      </c>
      <c r="AY123" s="127" t="s">
        <v>110</v>
      </c>
      <c r="BK123" s="135">
        <f>BK124+BK135+BK142</f>
        <v>0</v>
      </c>
    </row>
    <row r="124" spans="1:65" s="12" customFormat="1" ht="22.9" customHeight="1">
      <c r="B124" s="126"/>
      <c r="D124" s="127" t="s">
        <v>65</v>
      </c>
      <c r="E124" s="136" t="s">
        <v>486</v>
      </c>
      <c r="F124" s="136" t="s">
        <v>487</v>
      </c>
      <c r="J124" s="137">
        <f>BK124</f>
        <v>0</v>
      </c>
      <c r="L124" s="126"/>
      <c r="M124" s="130"/>
      <c r="N124" s="131"/>
      <c r="O124" s="131"/>
      <c r="P124" s="132">
        <f>SUM(P125:P134)</f>
        <v>18.013210000000001</v>
      </c>
      <c r="Q124" s="131"/>
      <c r="R124" s="132">
        <f>SUM(R125:R134)</f>
        <v>9.9322920600000003E-2</v>
      </c>
      <c r="S124" s="131"/>
      <c r="T124" s="133">
        <f>SUM(T125:T134)</f>
        <v>0</v>
      </c>
      <c r="AR124" s="127" t="s">
        <v>119</v>
      </c>
      <c r="AT124" s="134" t="s">
        <v>65</v>
      </c>
      <c r="AU124" s="134" t="s">
        <v>74</v>
      </c>
      <c r="AY124" s="127" t="s">
        <v>110</v>
      </c>
      <c r="BK124" s="135">
        <f>SUM(BK125:BK134)</f>
        <v>0</v>
      </c>
    </row>
    <row r="125" spans="1:65" s="2" customFormat="1" ht="24.2" customHeight="1">
      <c r="A125" s="26"/>
      <c r="B125" s="138"/>
      <c r="C125" s="139" t="s">
        <v>66</v>
      </c>
      <c r="D125" s="139" t="s">
        <v>114</v>
      </c>
      <c r="E125" s="140" t="s">
        <v>488</v>
      </c>
      <c r="F125" s="141" t="s">
        <v>489</v>
      </c>
      <c r="G125" s="142" t="s">
        <v>195</v>
      </c>
      <c r="H125" s="143">
        <v>2</v>
      </c>
      <c r="I125" s="143"/>
      <c r="J125" s="143"/>
      <c r="K125" s="144"/>
      <c r="L125" s="27"/>
      <c r="M125" s="145" t="s">
        <v>1</v>
      </c>
      <c r="N125" s="146" t="s">
        <v>33</v>
      </c>
      <c r="O125" s="147">
        <v>0.70199999999999996</v>
      </c>
      <c r="P125" s="147">
        <f t="shared" ref="P125:P134" si="0">O125*H125</f>
        <v>1.4039999999999999</v>
      </c>
      <c r="Q125" s="147">
        <v>2.0084230299999999E-2</v>
      </c>
      <c r="R125" s="147">
        <f t="shared" ref="R125:R134" si="1">Q125*H125</f>
        <v>4.0168460599999997E-2</v>
      </c>
      <c r="S125" s="147">
        <v>0</v>
      </c>
      <c r="T125" s="148">
        <f t="shared" ref="T125:T134" si="2"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49" t="s">
        <v>196</v>
      </c>
      <c r="AT125" s="149" t="s">
        <v>114</v>
      </c>
      <c r="AU125" s="149" t="s">
        <v>119</v>
      </c>
      <c r="AY125" s="14" t="s">
        <v>110</v>
      </c>
      <c r="BE125" s="150">
        <f t="shared" ref="BE125:BE134" si="3">IF(N125="základná",J125,0)</f>
        <v>0</v>
      </c>
      <c r="BF125" s="150">
        <f t="shared" ref="BF125:BF134" si="4">IF(N125="znížená",J125,0)</f>
        <v>0</v>
      </c>
      <c r="BG125" s="150">
        <f t="shared" ref="BG125:BG134" si="5">IF(N125="zákl. prenesená",J125,0)</f>
        <v>0</v>
      </c>
      <c r="BH125" s="150">
        <f t="shared" ref="BH125:BH134" si="6">IF(N125="zníž. prenesená",J125,0)</f>
        <v>0</v>
      </c>
      <c r="BI125" s="150">
        <f t="shared" ref="BI125:BI134" si="7">IF(N125="nulová",J125,0)</f>
        <v>0</v>
      </c>
      <c r="BJ125" s="14" t="s">
        <v>119</v>
      </c>
      <c r="BK125" s="151">
        <f t="shared" ref="BK125:BK134" si="8">ROUND(I125*H125,3)</f>
        <v>0</v>
      </c>
      <c r="BL125" s="14" t="s">
        <v>196</v>
      </c>
      <c r="BM125" s="149" t="s">
        <v>490</v>
      </c>
    </row>
    <row r="126" spans="1:65" s="2" customFormat="1" ht="14.45" customHeight="1">
      <c r="A126" s="26"/>
      <c r="B126" s="138"/>
      <c r="C126" s="139" t="s">
        <v>111</v>
      </c>
      <c r="D126" s="139" t="s">
        <v>114</v>
      </c>
      <c r="E126" s="140" t="s">
        <v>491</v>
      </c>
      <c r="F126" s="141" t="s">
        <v>492</v>
      </c>
      <c r="G126" s="142" t="s">
        <v>195</v>
      </c>
      <c r="H126" s="143">
        <v>28</v>
      </c>
      <c r="I126" s="143"/>
      <c r="J126" s="143"/>
      <c r="K126" s="144"/>
      <c r="L126" s="27"/>
      <c r="M126" s="145" t="s">
        <v>1</v>
      </c>
      <c r="N126" s="146" t="s">
        <v>33</v>
      </c>
      <c r="O126" s="147">
        <v>0.43353000000000003</v>
      </c>
      <c r="P126" s="147">
        <f t="shared" si="0"/>
        <v>12.13884</v>
      </c>
      <c r="Q126" s="147">
        <v>1.9599999999999999E-3</v>
      </c>
      <c r="R126" s="147">
        <f t="shared" si="1"/>
        <v>5.4879999999999998E-2</v>
      </c>
      <c r="S126" s="147">
        <v>0</v>
      </c>
      <c r="T126" s="148">
        <f t="shared" si="2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9" t="s">
        <v>196</v>
      </c>
      <c r="AT126" s="149" t="s">
        <v>114</v>
      </c>
      <c r="AU126" s="149" t="s">
        <v>119</v>
      </c>
      <c r="AY126" s="14" t="s">
        <v>110</v>
      </c>
      <c r="BE126" s="150">
        <f t="shared" si="3"/>
        <v>0</v>
      </c>
      <c r="BF126" s="150">
        <f t="shared" si="4"/>
        <v>0</v>
      </c>
      <c r="BG126" s="150">
        <f t="shared" si="5"/>
        <v>0</v>
      </c>
      <c r="BH126" s="150">
        <f t="shared" si="6"/>
        <v>0</v>
      </c>
      <c r="BI126" s="150">
        <f t="shared" si="7"/>
        <v>0</v>
      </c>
      <c r="BJ126" s="14" t="s">
        <v>119</v>
      </c>
      <c r="BK126" s="151">
        <f t="shared" si="8"/>
        <v>0</v>
      </c>
      <c r="BL126" s="14" t="s">
        <v>196</v>
      </c>
      <c r="BM126" s="149" t="s">
        <v>493</v>
      </c>
    </row>
    <row r="127" spans="1:65" s="2" customFormat="1" ht="24.2" customHeight="1">
      <c r="A127" s="26"/>
      <c r="B127" s="138"/>
      <c r="C127" s="139" t="s">
        <v>66</v>
      </c>
      <c r="D127" s="139" t="s">
        <v>114</v>
      </c>
      <c r="E127" s="140" t="s">
        <v>494</v>
      </c>
      <c r="F127" s="141" t="s">
        <v>495</v>
      </c>
      <c r="G127" s="142" t="s">
        <v>195</v>
      </c>
      <c r="H127" s="143">
        <v>2</v>
      </c>
      <c r="I127" s="143"/>
      <c r="J127" s="143"/>
      <c r="K127" s="144"/>
      <c r="L127" s="27"/>
      <c r="M127" s="145" t="s">
        <v>1</v>
      </c>
      <c r="N127" s="146" t="s">
        <v>33</v>
      </c>
      <c r="O127" s="147">
        <v>0.59199999999999997</v>
      </c>
      <c r="P127" s="147">
        <f t="shared" si="0"/>
        <v>1.1839999999999999</v>
      </c>
      <c r="Q127" s="147">
        <v>1.0879799999999999E-3</v>
      </c>
      <c r="R127" s="147">
        <f t="shared" si="1"/>
        <v>2.1759599999999998E-3</v>
      </c>
      <c r="S127" s="147">
        <v>0</v>
      </c>
      <c r="T127" s="148">
        <f t="shared" si="2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9" t="s">
        <v>196</v>
      </c>
      <c r="AT127" s="149" t="s">
        <v>114</v>
      </c>
      <c r="AU127" s="149" t="s">
        <v>119</v>
      </c>
      <c r="AY127" s="14" t="s">
        <v>110</v>
      </c>
      <c r="BE127" s="150">
        <f t="shared" si="3"/>
        <v>0</v>
      </c>
      <c r="BF127" s="150">
        <f t="shared" si="4"/>
        <v>0</v>
      </c>
      <c r="BG127" s="150">
        <f t="shared" si="5"/>
        <v>0</v>
      </c>
      <c r="BH127" s="150">
        <f t="shared" si="6"/>
        <v>0</v>
      </c>
      <c r="BI127" s="150">
        <f t="shared" si="7"/>
        <v>0</v>
      </c>
      <c r="BJ127" s="14" t="s">
        <v>119</v>
      </c>
      <c r="BK127" s="151">
        <f t="shared" si="8"/>
        <v>0</v>
      </c>
      <c r="BL127" s="14" t="s">
        <v>196</v>
      </c>
      <c r="BM127" s="149" t="s">
        <v>496</v>
      </c>
    </row>
    <row r="128" spans="1:65" s="2" customFormat="1" ht="24.2" customHeight="1">
      <c r="A128" s="26"/>
      <c r="B128" s="138"/>
      <c r="C128" s="139" t="s">
        <v>66</v>
      </c>
      <c r="D128" s="139" t="s">
        <v>114</v>
      </c>
      <c r="E128" s="140" t="s">
        <v>497</v>
      </c>
      <c r="F128" s="141" t="s">
        <v>498</v>
      </c>
      <c r="G128" s="142" t="s">
        <v>117</v>
      </c>
      <c r="H128" s="143">
        <v>2</v>
      </c>
      <c r="I128" s="143"/>
      <c r="J128" s="143"/>
      <c r="K128" s="144"/>
      <c r="L128" s="27"/>
      <c r="M128" s="145" t="s">
        <v>1</v>
      </c>
      <c r="N128" s="146" t="s">
        <v>33</v>
      </c>
      <c r="O128" s="147">
        <v>0.16500000000000001</v>
      </c>
      <c r="P128" s="147">
        <f t="shared" si="0"/>
        <v>0.33</v>
      </c>
      <c r="Q128" s="147">
        <v>0</v>
      </c>
      <c r="R128" s="147">
        <f t="shared" si="1"/>
        <v>0</v>
      </c>
      <c r="S128" s="147">
        <v>0</v>
      </c>
      <c r="T128" s="148">
        <f t="shared" si="2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9" t="s">
        <v>196</v>
      </c>
      <c r="AT128" s="149" t="s">
        <v>114</v>
      </c>
      <c r="AU128" s="149" t="s">
        <v>119</v>
      </c>
      <c r="AY128" s="14" t="s">
        <v>110</v>
      </c>
      <c r="BE128" s="150">
        <f t="shared" si="3"/>
        <v>0</v>
      </c>
      <c r="BF128" s="150">
        <f t="shared" si="4"/>
        <v>0</v>
      </c>
      <c r="BG128" s="150">
        <f t="shared" si="5"/>
        <v>0</v>
      </c>
      <c r="BH128" s="150">
        <f t="shared" si="6"/>
        <v>0</v>
      </c>
      <c r="BI128" s="150">
        <f t="shared" si="7"/>
        <v>0</v>
      </c>
      <c r="BJ128" s="14" t="s">
        <v>119</v>
      </c>
      <c r="BK128" s="151">
        <f t="shared" si="8"/>
        <v>0</v>
      </c>
      <c r="BL128" s="14" t="s">
        <v>196</v>
      </c>
      <c r="BM128" s="149" t="s">
        <v>499</v>
      </c>
    </row>
    <row r="129" spans="1:65" s="2" customFormat="1" ht="24.2" customHeight="1">
      <c r="A129" s="26"/>
      <c r="B129" s="138"/>
      <c r="C129" s="139" t="s">
        <v>66</v>
      </c>
      <c r="D129" s="139" t="s">
        <v>114</v>
      </c>
      <c r="E129" s="140" t="s">
        <v>500</v>
      </c>
      <c r="F129" s="141" t="s">
        <v>501</v>
      </c>
      <c r="G129" s="142" t="s">
        <v>117</v>
      </c>
      <c r="H129" s="143">
        <v>2</v>
      </c>
      <c r="I129" s="143"/>
      <c r="J129" s="143"/>
      <c r="K129" s="144"/>
      <c r="L129" s="27"/>
      <c r="M129" s="145" t="s">
        <v>1</v>
      </c>
      <c r="N129" s="146" t="s">
        <v>33</v>
      </c>
      <c r="O129" s="147">
        <v>0.24399999999999999</v>
      </c>
      <c r="P129" s="147">
        <f t="shared" si="0"/>
        <v>0.48799999999999999</v>
      </c>
      <c r="Q129" s="147">
        <v>0</v>
      </c>
      <c r="R129" s="147">
        <f t="shared" si="1"/>
        <v>0</v>
      </c>
      <c r="S129" s="147">
        <v>0</v>
      </c>
      <c r="T129" s="148">
        <f t="shared" si="2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9" t="s">
        <v>196</v>
      </c>
      <c r="AT129" s="149" t="s">
        <v>114</v>
      </c>
      <c r="AU129" s="149" t="s">
        <v>119</v>
      </c>
      <c r="AY129" s="14" t="s">
        <v>110</v>
      </c>
      <c r="BE129" s="150">
        <f t="shared" si="3"/>
        <v>0</v>
      </c>
      <c r="BF129" s="150">
        <f t="shared" si="4"/>
        <v>0</v>
      </c>
      <c r="BG129" s="150">
        <f t="shared" si="5"/>
        <v>0</v>
      </c>
      <c r="BH129" s="150">
        <f t="shared" si="6"/>
        <v>0</v>
      </c>
      <c r="BI129" s="150">
        <f t="shared" si="7"/>
        <v>0</v>
      </c>
      <c r="BJ129" s="14" t="s">
        <v>119</v>
      </c>
      <c r="BK129" s="151">
        <f t="shared" si="8"/>
        <v>0</v>
      </c>
      <c r="BL129" s="14" t="s">
        <v>196</v>
      </c>
      <c r="BM129" s="149" t="s">
        <v>502</v>
      </c>
    </row>
    <row r="130" spans="1:65" s="2" customFormat="1" ht="24.2" customHeight="1">
      <c r="A130" s="26"/>
      <c r="B130" s="138"/>
      <c r="C130" s="139" t="s">
        <v>113</v>
      </c>
      <c r="D130" s="139" t="s">
        <v>114</v>
      </c>
      <c r="E130" s="140" t="s">
        <v>503</v>
      </c>
      <c r="F130" s="141" t="s">
        <v>504</v>
      </c>
      <c r="G130" s="142" t="s">
        <v>117</v>
      </c>
      <c r="H130" s="143">
        <v>1</v>
      </c>
      <c r="I130" s="143"/>
      <c r="J130" s="143"/>
      <c r="K130" s="144"/>
      <c r="L130" s="27"/>
      <c r="M130" s="145" t="s">
        <v>1</v>
      </c>
      <c r="N130" s="146" t="s">
        <v>33</v>
      </c>
      <c r="O130" s="147">
        <v>0.35177000000000003</v>
      </c>
      <c r="P130" s="147">
        <f t="shared" si="0"/>
        <v>0.35177000000000003</v>
      </c>
      <c r="Q130" s="147">
        <v>1E-4</v>
      </c>
      <c r="R130" s="147">
        <f t="shared" si="1"/>
        <v>1E-4</v>
      </c>
      <c r="S130" s="147">
        <v>0</v>
      </c>
      <c r="T130" s="148">
        <f t="shared" si="2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9" t="s">
        <v>196</v>
      </c>
      <c r="AT130" s="149" t="s">
        <v>114</v>
      </c>
      <c r="AU130" s="149" t="s">
        <v>119</v>
      </c>
      <c r="AY130" s="14" t="s">
        <v>110</v>
      </c>
      <c r="BE130" s="150">
        <f t="shared" si="3"/>
        <v>0</v>
      </c>
      <c r="BF130" s="150">
        <f t="shared" si="4"/>
        <v>0</v>
      </c>
      <c r="BG130" s="150">
        <f t="shared" si="5"/>
        <v>0</v>
      </c>
      <c r="BH130" s="150">
        <f t="shared" si="6"/>
        <v>0</v>
      </c>
      <c r="BI130" s="150">
        <f t="shared" si="7"/>
        <v>0</v>
      </c>
      <c r="BJ130" s="14" t="s">
        <v>119</v>
      </c>
      <c r="BK130" s="151">
        <f t="shared" si="8"/>
        <v>0</v>
      </c>
      <c r="BL130" s="14" t="s">
        <v>196</v>
      </c>
      <c r="BM130" s="149" t="s">
        <v>505</v>
      </c>
    </row>
    <row r="131" spans="1:65" s="2" customFormat="1" ht="37.9" customHeight="1">
      <c r="A131" s="26"/>
      <c r="B131" s="138"/>
      <c r="C131" s="152" t="s">
        <v>121</v>
      </c>
      <c r="D131" s="152" t="s">
        <v>122</v>
      </c>
      <c r="E131" s="153" t="s">
        <v>506</v>
      </c>
      <c r="F131" s="154" t="s">
        <v>507</v>
      </c>
      <c r="G131" s="155" t="s">
        <v>117</v>
      </c>
      <c r="H131" s="156">
        <v>1</v>
      </c>
      <c r="I131" s="156"/>
      <c r="J131" s="156"/>
      <c r="K131" s="157"/>
      <c r="L131" s="158"/>
      <c r="M131" s="159" t="s">
        <v>1</v>
      </c>
      <c r="N131" s="160" t="s">
        <v>33</v>
      </c>
      <c r="O131" s="147">
        <v>0</v>
      </c>
      <c r="P131" s="147">
        <f t="shared" si="0"/>
        <v>0</v>
      </c>
      <c r="Q131" s="147">
        <v>1.5299999999999999E-3</v>
      </c>
      <c r="R131" s="147">
        <f t="shared" si="1"/>
        <v>1.5299999999999999E-3</v>
      </c>
      <c r="S131" s="147">
        <v>0</v>
      </c>
      <c r="T131" s="148">
        <f t="shared" si="2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9" t="s">
        <v>200</v>
      </c>
      <c r="AT131" s="149" t="s">
        <v>122</v>
      </c>
      <c r="AU131" s="149" t="s">
        <v>119</v>
      </c>
      <c r="AY131" s="14" t="s">
        <v>110</v>
      </c>
      <c r="BE131" s="150">
        <f t="shared" si="3"/>
        <v>0</v>
      </c>
      <c r="BF131" s="150">
        <f t="shared" si="4"/>
        <v>0</v>
      </c>
      <c r="BG131" s="150">
        <f t="shared" si="5"/>
        <v>0</v>
      </c>
      <c r="BH131" s="150">
        <f t="shared" si="6"/>
        <v>0</v>
      </c>
      <c r="BI131" s="150">
        <f t="shared" si="7"/>
        <v>0</v>
      </c>
      <c r="BJ131" s="14" t="s">
        <v>119</v>
      </c>
      <c r="BK131" s="151">
        <f t="shared" si="8"/>
        <v>0</v>
      </c>
      <c r="BL131" s="14" t="s">
        <v>196</v>
      </c>
      <c r="BM131" s="149" t="s">
        <v>508</v>
      </c>
    </row>
    <row r="132" spans="1:65" s="2" customFormat="1" ht="24.2" customHeight="1">
      <c r="A132" s="26"/>
      <c r="B132" s="138"/>
      <c r="C132" s="139" t="s">
        <v>66</v>
      </c>
      <c r="D132" s="139" t="s">
        <v>114</v>
      </c>
      <c r="E132" s="140" t="s">
        <v>509</v>
      </c>
      <c r="F132" s="141" t="s">
        <v>510</v>
      </c>
      <c r="G132" s="142" t="s">
        <v>117</v>
      </c>
      <c r="H132" s="143">
        <v>1</v>
      </c>
      <c r="I132" s="143"/>
      <c r="J132" s="143"/>
      <c r="K132" s="144"/>
      <c r="L132" s="27"/>
      <c r="M132" s="145" t="s">
        <v>1</v>
      </c>
      <c r="N132" s="146" t="s">
        <v>33</v>
      </c>
      <c r="O132" s="147">
        <v>0.108</v>
      </c>
      <c r="P132" s="147">
        <f t="shared" si="0"/>
        <v>0.108</v>
      </c>
      <c r="Q132" s="147">
        <v>4.685E-4</v>
      </c>
      <c r="R132" s="147">
        <f t="shared" si="1"/>
        <v>4.685E-4</v>
      </c>
      <c r="S132" s="147">
        <v>0</v>
      </c>
      <c r="T132" s="148">
        <f t="shared" si="2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9" t="s">
        <v>196</v>
      </c>
      <c r="AT132" s="149" t="s">
        <v>114</v>
      </c>
      <c r="AU132" s="149" t="s">
        <v>119</v>
      </c>
      <c r="AY132" s="14" t="s">
        <v>110</v>
      </c>
      <c r="BE132" s="150">
        <f t="shared" si="3"/>
        <v>0</v>
      </c>
      <c r="BF132" s="150">
        <f t="shared" si="4"/>
        <v>0</v>
      </c>
      <c r="BG132" s="150">
        <f t="shared" si="5"/>
        <v>0</v>
      </c>
      <c r="BH132" s="150">
        <f t="shared" si="6"/>
        <v>0</v>
      </c>
      <c r="BI132" s="150">
        <f t="shared" si="7"/>
        <v>0</v>
      </c>
      <c r="BJ132" s="14" t="s">
        <v>119</v>
      </c>
      <c r="BK132" s="151">
        <f t="shared" si="8"/>
        <v>0</v>
      </c>
      <c r="BL132" s="14" t="s">
        <v>196</v>
      </c>
      <c r="BM132" s="149" t="s">
        <v>511</v>
      </c>
    </row>
    <row r="133" spans="1:65" s="2" customFormat="1" ht="24.2" customHeight="1">
      <c r="A133" s="26"/>
      <c r="B133" s="138"/>
      <c r="C133" s="139" t="s">
        <v>196</v>
      </c>
      <c r="D133" s="139" t="s">
        <v>114</v>
      </c>
      <c r="E133" s="140" t="s">
        <v>512</v>
      </c>
      <c r="F133" s="141" t="s">
        <v>513</v>
      </c>
      <c r="G133" s="142" t="s">
        <v>195</v>
      </c>
      <c r="H133" s="143">
        <v>34</v>
      </c>
      <c r="I133" s="143"/>
      <c r="J133" s="143"/>
      <c r="K133" s="144"/>
      <c r="L133" s="27"/>
      <c r="M133" s="145" t="s">
        <v>1</v>
      </c>
      <c r="N133" s="146" t="s">
        <v>33</v>
      </c>
      <c r="O133" s="147">
        <v>5.5E-2</v>
      </c>
      <c r="P133" s="147">
        <f t="shared" si="0"/>
        <v>1.87</v>
      </c>
      <c r="Q133" s="147">
        <v>0</v>
      </c>
      <c r="R133" s="147">
        <f t="shared" si="1"/>
        <v>0</v>
      </c>
      <c r="S133" s="147">
        <v>0</v>
      </c>
      <c r="T133" s="148">
        <f t="shared" si="2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9" t="s">
        <v>196</v>
      </c>
      <c r="AT133" s="149" t="s">
        <v>114</v>
      </c>
      <c r="AU133" s="149" t="s">
        <v>119</v>
      </c>
      <c r="AY133" s="14" t="s">
        <v>110</v>
      </c>
      <c r="BE133" s="150">
        <f t="shared" si="3"/>
        <v>0</v>
      </c>
      <c r="BF133" s="150">
        <f t="shared" si="4"/>
        <v>0</v>
      </c>
      <c r="BG133" s="150">
        <f t="shared" si="5"/>
        <v>0</v>
      </c>
      <c r="BH133" s="150">
        <f t="shared" si="6"/>
        <v>0</v>
      </c>
      <c r="BI133" s="150">
        <f t="shared" si="7"/>
        <v>0</v>
      </c>
      <c r="BJ133" s="14" t="s">
        <v>119</v>
      </c>
      <c r="BK133" s="151">
        <f t="shared" si="8"/>
        <v>0</v>
      </c>
      <c r="BL133" s="14" t="s">
        <v>196</v>
      </c>
      <c r="BM133" s="149" t="s">
        <v>514</v>
      </c>
    </row>
    <row r="134" spans="1:65" s="2" customFormat="1" ht="24.2" customHeight="1">
      <c r="A134" s="26"/>
      <c r="B134" s="138"/>
      <c r="C134" s="139" t="s">
        <v>66</v>
      </c>
      <c r="D134" s="139" t="s">
        <v>114</v>
      </c>
      <c r="E134" s="140" t="s">
        <v>515</v>
      </c>
      <c r="F134" s="141" t="s">
        <v>516</v>
      </c>
      <c r="G134" s="142" t="s">
        <v>125</v>
      </c>
      <c r="H134" s="143">
        <v>9.9000000000000005E-2</v>
      </c>
      <c r="I134" s="143"/>
      <c r="J134" s="143"/>
      <c r="K134" s="144"/>
      <c r="L134" s="27"/>
      <c r="M134" s="145" t="s">
        <v>1</v>
      </c>
      <c r="N134" s="146" t="s">
        <v>33</v>
      </c>
      <c r="O134" s="147">
        <v>1.4</v>
      </c>
      <c r="P134" s="147">
        <f t="shared" si="0"/>
        <v>0.1386</v>
      </c>
      <c r="Q134" s="147">
        <v>0</v>
      </c>
      <c r="R134" s="147">
        <f t="shared" si="1"/>
        <v>0</v>
      </c>
      <c r="S134" s="147">
        <v>0</v>
      </c>
      <c r="T134" s="148">
        <f t="shared" si="2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9" t="s">
        <v>196</v>
      </c>
      <c r="AT134" s="149" t="s">
        <v>114</v>
      </c>
      <c r="AU134" s="149" t="s">
        <v>119</v>
      </c>
      <c r="AY134" s="14" t="s">
        <v>110</v>
      </c>
      <c r="BE134" s="150">
        <f t="shared" si="3"/>
        <v>0</v>
      </c>
      <c r="BF134" s="150">
        <f t="shared" si="4"/>
        <v>0</v>
      </c>
      <c r="BG134" s="150">
        <f t="shared" si="5"/>
        <v>0</v>
      </c>
      <c r="BH134" s="150">
        <f t="shared" si="6"/>
        <v>0</v>
      </c>
      <c r="BI134" s="150">
        <f t="shared" si="7"/>
        <v>0</v>
      </c>
      <c r="BJ134" s="14" t="s">
        <v>119</v>
      </c>
      <c r="BK134" s="151">
        <f t="shared" si="8"/>
        <v>0</v>
      </c>
      <c r="BL134" s="14" t="s">
        <v>196</v>
      </c>
      <c r="BM134" s="149" t="s">
        <v>517</v>
      </c>
    </row>
    <row r="135" spans="1:65" s="12" customFormat="1" ht="22.9" customHeight="1">
      <c r="B135" s="126"/>
      <c r="D135" s="127" t="s">
        <v>65</v>
      </c>
      <c r="E135" s="136" t="s">
        <v>518</v>
      </c>
      <c r="F135" s="136" t="s">
        <v>519</v>
      </c>
      <c r="J135" s="137"/>
      <c r="L135" s="126"/>
      <c r="M135" s="130"/>
      <c r="N135" s="131"/>
      <c r="O135" s="131"/>
      <c r="P135" s="132">
        <f>SUM(P136:P141)</f>
        <v>19.472646000000001</v>
      </c>
      <c r="Q135" s="131"/>
      <c r="R135" s="132">
        <f>SUM(R136:R141)</f>
        <v>1.4248159999999999E-2</v>
      </c>
      <c r="S135" s="131"/>
      <c r="T135" s="133">
        <f>SUM(T136:T141)</f>
        <v>0</v>
      </c>
      <c r="AR135" s="127" t="s">
        <v>119</v>
      </c>
      <c r="AT135" s="134" t="s">
        <v>65</v>
      </c>
      <c r="AU135" s="134" t="s">
        <v>74</v>
      </c>
      <c r="AY135" s="127" t="s">
        <v>110</v>
      </c>
      <c r="BK135" s="135">
        <f>SUM(BK136:BK141)</f>
        <v>0</v>
      </c>
    </row>
    <row r="136" spans="1:65" s="2" customFormat="1" ht="24.2" customHeight="1">
      <c r="A136" s="26"/>
      <c r="B136" s="138"/>
      <c r="C136" s="139" t="s">
        <v>273</v>
      </c>
      <c r="D136" s="139" t="s">
        <v>114</v>
      </c>
      <c r="E136" s="140" t="s">
        <v>520</v>
      </c>
      <c r="F136" s="141" t="s">
        <v>521</v>
      </c>
      <c r="G136" s="142" t="s">
        <v>195</v>
      </c>
      <c r="H136" s="143">
        <v>14</v>
      </c>
      <c r="I136" s="143"/>
      <c r="J136" s="143"/>
      <c r="K136" s="144"/>
      <c r="L136" s="27"/>
      <c r="M136" s="145" t="s">
        <v>1</v>
      </c>
      <c r="N136" s="146" t="s">
        <v>33</v>
      </c>
      <c r="O136" s="147">
        <v>0.31563000000000002</v>
      </c>
      <c r="P136" s="147">
        <f t="shared" ref="P136:P141" si="9">O136*H136</f>
        <v>4.4188200000000002</v>
      </c>
      <c r="Q136" s="147">
        <v>1.3999999999999999E-4</v>
      </c>
      <c r="R136" s="147">
        <f t="shared" ref="R136:R141" si="10">Q136*H136</f>
        <v>1.9599999999999999E-3</v>
      </c>
      <c r="S136" s="147">
        <v>0</v>
      </c>
      <c r="T136" s="148">
        <f t="shared" ref="T136:T141" si="11"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9" t="s">
        <v>196</v>
      </c>
      <c r="AT136" s="149" t="s">
        <v>114</v>
      </c>
      <c r="AU136" s="149" t="s">
        <v>119</v>
      </c>
      <c r="AY136" s="14" t="s">
        <v>110</v>
      </c>
      <c r="BE136" s="150">
        <f t="shared" ref="BE136:BE141" si="12">IF(N136="základná",J136,0)</f>
        <v>0</v>
      </c>
      <c r="BF136" s="150">
        <f t="shared" ref="BF136:BF141" si="13">IF(N136="znížená",J136,0)</f>
        <v>0</v>
      </c>
      <c r="BG136" s="150">
        <f t="shared" ref="BG136:BG141" si="14">IF(N136="zákl. prenesená",J136,0)</f>
        <v>0</v>
      </c>
      <c r="BH136" s="150">
        <f t="shared" ref="BH136:BH141" si="15">IF(N136="zníž. prenesená",J136,0)</f>
        <v>0</v>
      </c>
      <c r="BI136" s="150">
        <f t="shared" ref="BI136:BI141" si="16">IF(N136="nulová",J136,0)</f>
        <v>0</v>
      </c>
      <c r="BJ136" s="14" t="s">
        <v>119</v>
      </c>
      <c r="BK136" s="151">
        <f t="shared" ref="BK136:BK141" si="17">ROUND(I136*H136,3)</f>
        <v>0</v>
      </c>
      <c r="BL136" s="14" t="s">
        <v>196</v>
      </c>
      <c r="BM136" s="149" t="s">
        <v>522</v>
      </c>
    </row>
    <row r="137" spans="1:65" s="2" customFormat="1" ht="24.2" customHeight="1">
      <c r="A137" s="26"/>
      <c r="B137" s="138"/>
      <c r="C137" s="139" t="s">
        <v>269</v>
      </c>
      <c r="D137" s="139" t="s">
        <v>114</v>
      </c>
      <c r="E137" s="140" t="s">
        <v>523</v>
      </c>
      <c r="F137" s="141" t="s">
        <v>524</v>
      </c>
      <c r="G137" s="142" t="s">
        <v>195</v>
      </c>
      <c r="H137" s="143">
        <v>28</v>
      </c>
      <c r="I137" s="143"/>
      <c r="J137" s="143"/>
      <c r="K137" s="144"/>
      <c r="L137" s="27"/>
      <c r="M137" s="145" t="s">
        <v>1</v>
      </c>
      <c r="N137" s="146" t="s">
        <v>33</v>
      </c>
      <c r="O137" s="147">
        <v>0.36364999999999997</v>
      </c>
      <c r="P137" s="147">
        <f t="shared" si="9"/>
        <v>10.1822</v>
      </c>
      <c r="Q137" s="147">
        <v>2.4000000000000001E-4</v>
      </c>
      <c r="R137" s="147">
        <f t="shared" si="10"/>
        <v>6.7200000000000003E-3</v>
      </c>
      <c r="S137" s="147">
        <v>0</v>
      </c>
      <c r="T137" s="148">
        <f t="shared" si="11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9" t="s">
        <v>196</v>
      </c>
      <c r="AT137" s="149" t="s">
        <v>114</v>
      </c>
      <c r="AU137" s="149" t="s">
        <v>119</v>
      </c>
      <c r="AY137" s="14" t="s">
        <v>110</v>
      </c>
      <c r="BE137" s="150">
        <f t="shared" si="12"/>
        <v>0</v>
      </c>
      <c r="BF137" s="150">
        <f t="shared" si="13"/>
        <v>0</v>
      </c>
      <c r="BG137" s="150">
        <f t="shared" si="14"/>
        <v>0</v>
      </c>
      <c r="BH137" s="150">
        <f t="shared" si="15"/>
        <v>0</v>
      </c>
      <c r="BI137" s="150">
        <f t="shared" si="16"/>
        <v>0</v>
      </c>
      <c r="BJ137" s="14" t="s">
        <v>119</v>
      </c>
      <c r="BK137" s="151">
        <f t="shared" si="17"/>
        <v>0</v>
      </c>
      <c r="BL137" s="14" t="s">
        <v>196</v>
      </c>
      <c r="BM137" s="149" t="s">
        <v>525</v>
      </c>
    </row>
    <row r="138" spans="1:65" s="2" customFormat="1" ht="14.45" customHeight="1">
      <c r="A138" s="26"/>
      <c r="B138" s="138"/>
      <c r="C138" s="139" t="s">
        <v>66</v>
      </c>
      <c r="D138" s="139" t="s">
        <v>114</v>
      </c>
      <c r="E138" s="140" t="s">
        <v>526</v>
      </c>
      <c r="F138" s="141" t="s">
        <v>527</v>
      </c>
      <c r="G138" s="142" t="s">
        <v>117</v>
      </c>
      <c r="H138" s="143">
        <v>7</v>
      </c>
      <c r="I138" s="143"/>
      <c r="J138" s="143"/>
      <c r="K138" s="144"/>
      <c r="L138" s="27"/>
      <c r="M138" s="145" t="s">
        <v>1</v>
      </c>
      <c r="N138" s="146" t="s">
        <v>33</v>
      </c>
      <c r="O138" s="147">
        <v>0.40100000000000002</v>
      </c>
      <c r="P138" s="147">
        <f t="shared" si="9"/>
        <v>2.8070000000000004</v>
      </c>
      <c r="Q138" s="147">
        <v>0</v>
      </c>
      <c r="R138" s="147">
        <f t="shared" si="10"/>
        <v>0</v>
      </c>
      <c r="S138" s="147">
        <v>0</v>
      </c>
      <c r="T138" s="148">
        <f t="shared" si="11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9" t="s">
        <v>196</v>
      </c>
      <c r="AT138" s="149" t="s">
        <v>114</v>
      </c>
      <c r="AU138" s="149" t="s">
        <v>119</v>
      </c>
      <c r="AY138" s="14" t="s">
        <v>110</v>
      </c>
      <c r="BE138" s="150">
        <f t="shared" si="12"/>
        <v>0</v>
      </c>
      <c r="BF138" s="150">
        <f t="shared" si="13"/>
        <v>0</v>
      </c>
      <c r="BG138" s="150">
        <f t="shared" si="14"/>
        <v>0</v>
      </c>
      <c r="BH138" s="150">
        <f t="shared" si="15"/>
        <v>0</v>
      </c>
      <c r="BI138" s="150">
        <f t="shared" si="16"/>
        <v>0</v>
      </c>
      <c r="BJ138" s="14" t="s">
        <v>119</v>
      </c>
      <c r="BK138" s="151">
        <f t="shared" si="17"/>
        <v>0</v>
      </c>
      <c r="BL138" s="14" t="s">
        <v>196</v>
      </c>
      <c r="BM138" s="149" t="s">
        <v>528</v>
      </c>
    </row>
    <row r="139" spans="1:65" s="2" customFormat="1" ht="24.2" customHeight="1">
      <c r="A139" s="26"/>
      <c r="B139" s="138"/>
      <c r="C139" s="139" t="s">
        <v>66</v>
      </c>
      <c r="D139" s="139" t="s">
        <v>114</v>
      </c>
      <c r="E139" s="140" t="s">
        <v>529</v>
      </c>
      <c r="F139" s="141" t="s">
        <v>530</v>
      </c>
      <c r="G139" s="142" t="s">
        <v>117</v>
      </c>
      <c r="H139" s="143">
        <v>6</v>
      </c>
      <c r="I139" s="143"/>
      <c r="J139" s="143"/>
      <c r="K139" s="144"/>
      <c r="L139" s="27"/>
      <c r="M139" s="145" t="s">
        <v>1</v>
      </c>
      <c r="N139" s="146" t="s">
        <v>33</v>
      </c>
      <c r="O139" s="147">
        <v>0.25600000000000001</v>
      </c>
      <c r="P139" s="147">
        <f t="shared" si="9"/>
        <v>1.536</v>
      </c>
      <c r="Q139" s="147">
        <v>6.6852000000000003E-4</v>
      </c>
      <c r="R139" s="147">
        <f t="shared" si="10"/>
        <v>4.01112E-3</v>
      </c>
      <c r="S139" s="147">
        <v>0</v>
      </c>
      <c r="T139" s="148">
        <f t="shared" si="11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9" t="s">
        <v>196</v>
      </c>
      <c r="AT139" s="149" t="s">
        <v>114</v>
      </c>
      <c r="AU139" s="149" t="s">
        <v>119</v>
      </c>
      <c r="AY139" s="14" t="s">
        <v>110</v>
      </c>
      <c r="BE139" s="150">
        <f t="shared" si="12"/>
        <v>0</v>
      </c>
      <c r="BF139" s="150">
        <f t="shared" si="13"/>
        <v>0</v>
      </c>
      <c r="BG139" s="150">
        <f t="shared" si="14"/>
        <v>0</v>
      </c>
      <c r="BH139" s="150">
        <f t="shared" si="15"/>
        <v>0</v>
      </c>
      <c r="BI139" s="150">
        <f t="shared" si="16"/>
        <v>0</v>
      </c>
      <c r="BJ139" s="14" t="s">
        <v>119</v>
      </c>
      <c r="BK139" s="151">
        <f t="shared" si="17"/>
        <v>0</v>
      </c>
      <c r="BL139" s="14" t="s">
        <v>196</v>
      </c>
      <c r="BM139" s="149" t="s">
        <v>531</v>
      </c>
    </row>
    <row r="140" spans="1:65" s="2" customFormat="1" ht="24.2" customHeight="1">
      <c r="A140" s="26"/>
      <c r="B140" s="138"/>
      <c r="C140" s="139" t="s">
        <v>66</v>
      </c>
      <c r="D140" s="139" t="s">
        <v>114</v>
      </c>
      <c r="E140" s="140" t="s">
        <v>532</v>
      </c>
      <c r="F140" s="141" t="s">
        <v>533</v>
      </c>
      <c r="G140" s="142" t="s">
        <v>534</v>
      </c>
      <c r="H140" s="143">
        <v>1</v>
      </c>
      <c r="I140" s="143"/>
      <c r="J140" s="143"/>
      <c r="K140" s="144"/>
      <c r="L140" s="27"/>
      <c r="M140" s="145" t="s">
        <v>1</v>
      </c>
      <c r="N140" s="146" t="s">
        <v>33</v>
      </c>
      <c r="O140" s="147">
        <v>0.51100000000000001</v>
      </c>
      <c r="P140" s="147">
        <f t="shared" si="9"/>
        <v>0.51100000000000001</v>
      </c>
      <c r="Q140" s="147">
        <v>1.55704E-3</v>
      </c>
      <c r="R140" s="147">
        <f t="shared" si="10"/>
        <v>1.55704E-3</v>
      </c>
      <c r="S140" s="147">
        <v>0</v>
      </c>
      <c r="T140" s="148">
        <f t="shared" si="11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9" t="s">
        <v>196</v>
      </c>
      <c r="AT140" s="149" t="s">
        <v>114</v>
      </c>
      <c r="AU140" s="149" t="s">
        <v>119</v>
      </c>
      <c r="AY140" s="14" t="s">
        <v>110</v>
      </c>
      <c r="BE140" s="150">
        <f t="shared" si="12"/>
        <v>0</v>
      </c>
      <c r="BF140" s="150">
        <f t="shared" si="13"/>
        <v>0</v>
      </c>
      <c r="BG140" s="150">
        <f t="shared" si="14"/>
        <v>0</v>
      </c>
      <c r="BH140" s="150">
        <f t="shared" si="15"/>
        <v>0</v>
      </c>
      <c r="BI140" s="150">
        <f t="shared" si="16"/>
        <v>0</v>
      </c>
      <c r="BJ140" s="14" t="s">
        <v>119</v>
      </c>
      <c r="BK140" s="151">
        <f t="shared" si="17"/>
        <v>0</v>
      </c>
      <c r="BL140" s="14" t="s">
        <v>196</v>
      </c>
      <c r="BM140" s="149" t="s">
        <v>535</v>
      </c>
    </row>
    <row r="141" spans="1:65" s="2" customFormat="1" ht="24.2" customHeight="1">
      <c r="A141" s="26"/>
      <c r="B141" s="138"/>
      <c r="C141" s="139" t="s">
        <v>66</v>
      </c>
      <c r="D141" s="139" t="s">
        <v>114</v>
      </c>
      <c r="E141" s="140" t="s">
        <v>536</v>
      </c>
      <c r="F141" s="141" t="s">
        <v>537</v>
      </c>
      <c r="G141" s="142" t="s">
        <v>125</v>
      </c>
      <c r="H141" s="143">
        <v>1.4E-2</v>
      </c>
      <c r="I141" s="143"/>
      <c r="J141" s="143"/>
      <c r="K141" s="144"/>
      <c r="L141" s="27"/>
      <c r="M141" s="145" t="s">
        <v>1</v>
      </c>
      <c r="N141" s="146" t="s">
        <v>33</v>
      </c>
      <c r="O141" s="147">
        <v>1.2589999999999999</v>
      </c>
      <c r="P141" s="147">
        <f t="shared" si="9"/>
        <v>1.7625999999999999E-2</v>
      </c>
      <c r="Q141" s="147">
        <v>0</v>
      </c>
      <c r="R141" s="147">
        <f t="shared" si="10"/>
        <v>0</v>
      </c>
      <c r="S141" s="147">
        <v>0</v>
      </c>
      <c r="T141" s="148">
        <f t="shared" si="11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9" t="s">
        <v>196</v>
      </c>
      <c r="AT141" s="149" t="s">
        <v>114</v>
      </c>
      <c r="AU141" s="149" t="s">
        <v>119</v>
      </c>
      <c r="AY141" s="14" t="s">
        <v>110</v>
      </c>
      <c r="BE141" s="150">
        <f t="shared" si="12"/>
        <v>0</v>
      </c>
      <c r="BF141" s="150">
        <f t="shared" si="13"/>
        <v>0</v>
      </c>
      <c r="BG141" s="150">
        <f t="shared" si="14"/>
        <v>0</v>
      </c>
      <c r="BH141" s="150">
        <f t="shared" si="15"/>
        <v>0</v>
      </c>
      <c r="BI141" s="150">
        <f t="shared" si="16"/>
        <v>0</v>
      </c>
      <c r="BJ141" s="14" t="s">
        <v>119</v>
      </c>
      <c r="BK141" s="151">
        <f t="shared" si="17"/>
        <v>0</v>
      </c>
      <c r="BL141" s="14" t="s">
        <v>196</v>
      </c>
      <c r="BM141" s="149" t="s">
        <v>538</v>
      </c>
    </row>
    <row r="142" spans="1:65" s="12" customFormat="1" ht="22.9" customHeight="1">
      <c r="B142" s="126"/>
      <c r="D142" s="127" t="s">
        <v>65</v>
      </c>
      <c r="E142" s="136" t="s">
        <v>312</v>
      </c>
      <c r="F142" s="136" t="s">
        <v>539</v>
      </c>
      <c r="J142" s="137"/>
      <c r="L142" s="126"/>
      <c r="M142" s="130"/>
      <c r="N142" s="131"/>
      <c r="O142" s="131"/>
      <c r="P142" s="132">
        <f>SUM(P143:P158)</f>
        <v>5.2431530000000004</v>
      </c>
      <c r="Q142" s="131"/>
      <c r="R142" s="132">
        <f>SUM(R143:R158)</f>
        <v>5.7498850000000004E-2</v>
      </c>
      <c r="S142" s="131"/>
      <c r="T142" s="133">
        <f>SUM(T143:T158)</f>
        <v>0</v>
      </c>
      <c r="AR142" s="127" t="s">
        <v>119</v>
      </c>
      <c r="AT142" s="134" t="s">
        <v>65</v>
      </c>
      <c r="AU142" s="134" t="s">
        <v>74</v>
      </c>
      <c r="AY142" s="127" t="s">
        <v>110</v>
      </c>
      <c r="BK142" s="135">
        <f>SUM(BK143:BK158)</f>
        <v>0</v>
      </c>
    </row>
    <row r="143" spans="1:65" s="2" customFormat="1" ht="24.2" customHeight="1">
      <c r="A143" s="26"/>
      <c r="B143" s="138"/>
      <c r="C143" s="139" t="s">
        <v>66</v>
      </c>
      <c r="D143" s="139" t="s">
        <v>114</v>
      </c>
      <c r="E143" s="140" t="s">
        <v>540</v>
      </c>
      <c r="F143" s="141" t="s">
        <v>541</v>
      </c>
      <c r="G143" s="142" t="s">
        <v>542</v>
      </c>
      <c r="H143" s="143">
        <v>1</v>
      </c>
      <c r="I143" s="143"/>
      <c r="J143" s="143"/>
      <c r="K143" s="144"/>
      <c r="L143" s="27"/>
      <c r="M143" s="145" t="s">
        <v>1</v>
      </c>
      <c r="N143" s="146" t="s">
        <v>33</v>
      </c>
      <c r="O143" s="147">
        <v>1.262</v>
      </c>
      <c r="P143" s="147">
        <f t="shared" ref="P143:P158" si="18">O143*H143</f>
        <v>1.262</v>
      </c>
      <c r="Q143" s="147">
        <v>2.0412500000000001E-3</v>
      </c>
      <c r="R143" s="147">
        <f t="shared" ref="R143:R158" si="19">Q143*H143</f>
        <v>2.0412500000000001E-3</v>
      </c>
      <c r="S143" s="147">
        <v>0</v>
      </c>
      <c r="T143" s="148">
        <f t="shared" ref="T143:T158" si="20"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9" t="s">
        <v>196</v>
      </c>
      <c r="AT143" s="149" t="s">
        <v>114</v>
      </c>
      <c r="AU143" s="149" t="s">
        <v>119</v>
      </c>
      <c r="AY143" s="14" t="s">
        <v>110</v>
      </c>
      <c r="BE143" s="150">
        <f t="shared" ref="BE143:BE158" si="21">IF(N143="základná",J143,0)</f>
        <v>0</v>
      </c>
      <c r="BF143" s="150">
        <f t="shared" ref="BF143:BF158" si="22">IF(N143="znížená",J143,0)</f>
        <v>0</v>
      </c>
      <c r="BG143" s="150">
        <f t="shared" ref="BG143:BG158" si="23">IF(N143="zákl. prenesená",J143,0)</f>
        <v>0</v>
      </c>
      <c r="BH143" s="150">
        <f t="shared" ref="BH143:BH158" si="24">IF(N143="zníž. prenesená",J143,0)</f>
        <v>0</v>
      </c>
      <c r="BI143" s="150">
        <f t="shared" ref="BI143:BI158" si="25">IF(N143="nulová",J143,0)</f>
        <v>0</v>
      </c>
      <c r="BJ143" s="14" t="s">
        <v>119</v>
      </c>
      <c r="BK143" s="151">
        <f t="shared" ref="BK143:BK158" si="26">ROUND(I143*H143,3)</f>
        <v>0</v>
      </c>
      <c r="BL143" s="14" t="s">
        <v>196</v>
      </c>
      <c r="BM143" s="149" t="s">
        <v>543</v>
      </c>
    </row>
    <row r="144" spans="1:65" s="2" customFormat="1" ht="24.2" customHeight="1">
      <c r="A144" s="26"/>
      <c r="B144" s="138"/>
      <c r="C144" s="152" t="s">
        <v>66</v>
      </c>
      <c r="D144" s="152" t="s">
        <v>122</v>
      </c>
      <c r="E144" s="153" t="s">
        <v>544</v>
      </c>
      <c r="F144" s="154" t="s">
        <v>545</v>
      </c>
      <c r="G144" s="155" t="s">
        <v>117</v>
      </c>
      <c r="H144" s="156">
        <v>1</v>
      </c>
      <c r="I144" s="156"/>
      <c r="J144" s="156"/>
      <c r="K144" s="157"/>
      <c r="L144" s="158"/>
      <c r="M144" s="159" t="s">
        <v>1</v>
      </c>
      <c r="N144" s="160" t="s">
        <v>33</v>
      </c>
      <c r="O144" s="147">
        <v>0</v>
      </c>
      <c r="P144" s="147">
        <f t="shared" si="18"/>
        <v>0</v>
      </c>
      <c r="Q144" s="147">
        <v>1.2E-2</v>
      </c>
      <c r="R144" s="147">
        <f t="shared" si="19"/>
        <v>1.2E-2</v>
      </c>
      <c r="S144" s="147">
        <v>0</v>
      </c>
      <c r="T144" s="148">
        <f t="shared" si="20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9" t="s">
        <v>200</v>
      </c>
      <c r="AT144" s="149" t="s">
        <v>122</v>
      </c>
      <c r="AU144" s="149" t="s">
        <v>119</v>
      </c>
      <c r="AY144" s="14" t="s">
        <v>110</v>
      </c>
      <c r="BE144" s="150">
        <f t="shared" si="21"/>
        <v>0</v>
      </c>
      <c r="BF144" s="150">
        <f t="shared" si="22"/>
        <v>0</v>
      </c>
      <c r="BG144" s="150">
        <f t="shared" si="23"/>
        <v>0</v>
      </c>
      <c r="BH144" s="150">
        <f t="shared" si="24"/>
        <v>0</v>
      </c>
      <c r="BI144" s="150">
        <f t="shared" si="25"/>
        <v>0</v>
      </c>
      <c r="BJ144" s="14" t="s">
        <v>119</v>
      </c>
      <c r="BK144" s="151">
        <f t="shared" si="26"/>
        <v>0</v>
      </c>
      <c r="BL144" s="14" t="s">
        <v>196</v>
      </c>
      <c r="BM144" s="149" t="s">
        <v>546</v>
      </c>
    </row>
    <row r="145" spans="1:65" s="2" customFormat="1" ht="24.2" customHeight="1">
      <c r="A145" s="26"/>
      <c r="B145" s="138"/>
      <c r="C145" s="139" t="s">
        <v>66</v>
      </c>
      <c r="D145" s="139" t="s">
        <v>114</v>
      </c>
      <c r="E145" s="140" t="s">
        <v>547</v>
      </c>
      <c r="F145" s="141" t="s">
        <v>548</v>
      </c>
      <c r="G145" s="142" t="s">
        <v>542</v>
      </c>
      <c r="H145" s="143">
        <v>1</v>
      </c>
      <c r="I145" s="143"/>
      <c r="J145" s="143"/>
      <c r="K145" s="144"/>
      <c r="L145" s="27"/>
      <c r="M145" s="145" t="s">
        <v>1</v>
      </c>
      <c r="N145" s="146" t="s">
        <v>33</v>
      </c>
      <c r="O145" s="147">
        <v>1.1850000000000001</v>
      </c>
      <c r="P145" s="147">
        <f t="shared" si="18"/>
        <v>1.1850000000000001</v>
      </c>
      <c r="Q145" s="147">
        <v>2.2575999999999998E-3</v>
      </c>
      <c r="R145" s="147">
        <f t="shared" si="19"/>
        <v>2.2575999999999998E-3</v>
      </c>
      <c r="S145" s="147">
        <v>0</v>
      </c>
      <c r="T145" s="148">
        <f t="shared" si="20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9" t="s">
        <v>196</v>
      </c>
      <c r="AT145" s="149" t="s">
        <v>114</v>
      </c>
      <c r="AU145" s="149" t="s">
        <v>119</v>
      </c>
      <c r="AY145" s="14" t="s">
        <v>110</v>
      </c>
      <c r="BE145" s="150">
        <f t="shared" si="21"/>
        <v>0</v>
      </c>
      <c r="BF145" s="150">
        <f t="shared" si="22"/>
        <v>0</v>
      </c>
      <c r="BG145" s="150">
        <f t="shared" si="23"/>
        <v>0</v>
      </c>
      <c r="BH145" s="150">
        <f t="shared" si="24"/>
        <v>0</v>
      </c>
      <c r="BI145" s="150">
        <f t="shared" si="25"/>
        <v>0</v>
      </c>
      <c r="BJ145" s="14" t="s">
        <v>119</v>
      </c>
      <c r="BK145" s="151">
        <f t="shared" si="26"/>
        <v>0</v>
      </c>
      <c r="BL145" s="14" t="s">
        <v>196</v>
      </c>
      <c r="BM145" s="149" t="s">
        <v>549</v>
      </c>
    </row>
    <row r="146" spans="1:65" s="2" customFormat="1" ht="24.2" customHeight="1">
      <c r="A146" s="26"/>
      <c r="B146" s="138"/>
      <c r="C146" s="152" t="s">
        <v>66</v>
      </c>
      <c r="D146" s="152" t="s">
        <v>122</v>
      </c>
      <c r="E146" s="153" t="s">
        <v>550</v>
      </c>
      <c r="F146" s="154" t="s">
        <v>551</v>
      </c>
      <c r="G146" s="155" t="s">
        <v>117</v>
      </c>
      <c r="H146" s="156">
        <v>1</v>
      </c>
      <c r="I146" s="156"/>
      <c r="J146" s="156"/>
      <c r="K146" s="157"/>
      <c r="L146" s="158"/>
      <c r="M146" s="159" t="s">
        <v>1</v>
      </c>
      <c r="N146" s="160" t="s">
        <v>33</v>
      </c>
      <c r="O146" s="147">
        <v>0</v>
      </c>
      <c r="P146" s="147">
        <f t="shared" si="18"/>
        <v>0</v>
      </c>
      <c r="Q146" s="147">
        <v>1.35E-2</v>
      </c>
      <c r="R146" s="147">
        <f t="shared" si="19"/>
        <v>1.35E-2</v>
      </c>
      <c r="S146" s="147">
        <v>0</v>
      </c>
      <c r="T146" s="148">
        <f t="shared" si="20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9" t="s">
        <v>200</v>
      </c>
      <c r="AT146" s="149" t="s">
        <v>122</v>
      </c>
      <c r="AU146" s="149" t="s">
        <v>119</v>
      </c>
      <c r="AY146" s="14" t="s">
        <v>110</v>
      </c>
      <c r="BE146" s="150">
        <f t="shared" si="21"/>
        <v>0</v>
      </c>
      <c r="BF146" s="150">
        <f t="shared" si="22"/>
        <v>0</v>
      </c>
      <c r="BG146" s="150">
        <f t="shared" si="23"/>
        <v>0</v>
      </c>
      <c r="BH146" s="150">
        <f t="shared" si="24"/>
        <v>0</v>
      </c>
      <c r="BI146" s="150">
        <f t="shared" si="25"/>
        <v>0</v>
      </c>
      <c r="BJ146" s="14" t="s">
        <v>119</v>
      </c>
      <c r="BK146" s="151">
        <f t="shared" si="26"/>
        <v>0</v>
      </c>
      <c r="BL146" s="14" t="s">
        <v>196</v>
      </c>
      <c r="BM146" s="149" t="s">
        <v>552</v>
      </c>
    </row>
    <row r="147" spans="1:65" s="2" customFormat="1" ht="24.2" customHeight="1">
      <c r="A147" s="26"/>
      <c r="B147" s="138"/>
      <c r="C147" s="139" t="s">
        <v>209</v>
      </c>
      <c r="D147" s="139" t="s">
        <v>114</v>
      </c>
      <c r="E147" s="140" t="s">
        <v>553</v>
      </c>
      <c r="F147" s="141" t="s">
        <v>554</v>
      </c>
      <c r="G147" s="142" t="s">
        <v>317</v>
      </c>
      <c r="H147" s="143">
        <v>1</v>
      </c>
      <c r="I147" s="143"/>
      <c r="J147" s="143"/>
      <c r="K147" s="144"/>
      <c r="L147" s="27"/>
      <c r="M147" s="145" t="s">
        <v>1</v>
      </c>
      <c r="N147" s="146" t="s">
        <v>33</v>
      </c>
      <c r="O147" s="147">
        <v>0.13475000000000001</v>
      </c>
      <c r="P147" s="147">
        <f t="shared" si="18"/>
        <v>0.13475000000000001</v>
      </c>
      <c r="Q147" s="147">
        <v>0</v>
      </c>
      <c r="R147" s="147">
        <f t="shared" si="19"/>
        <v>0</v>
      </c>
      <c r="S147" s="147">
        <v>0</v>
      </c>
      <c r="T147" s="148">
        <f t="shared" si="20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9" t="s">
        <v>196</v>
      </c>
      <c r="AT147" s="149" t="s">
        <v>114</v>
      </c>
      <c r="AU147" s="149" t="s">
        <v>119</v>
      </c>
      <c r="AY147" s="14" t="s">
        <v>110</v>
      </c>
      <c r="BE147" s="150">
        <f t="shared" si="21"/>
        <v>0</v>
      </c>
      <c r="BF147" s="150">
        <f t="shared" si="22"/>
        <v>0</v>
      </c>
      <c r="BG147" s="150">
        <f t="shared" si="23"/>
        <v>0</v>
      </c>
      <c r="BH147" s="150">
        <f t="shared" si="24"/>
        <v>0</v>
      </c>
      <c r="BI147" s="150">
        <f t="shared" si="25"/>
        <v>0</v>
      </c>
      <c r="BJ147" s="14" t="s">
        <v>119</v>
      </c>
      <c r="BK147" s="151">
        <f t="shared" si="26"/>
        <v>0</v>
      </c>
      <c r="BL147" s="14" t="s">
        <v>196</v>
      </c>
      <c r="BM147" s="149" t="s">
        <v>555</v>
      </c>
    </row>
    <row r="148" spans="1:65" s="2" customFormat="1" ht="37.9" customHeight="1">
      <c r="A148" s="26"/>
      <c r="B148" s="138"/>
      <c r="C148" s="152" t="s">
        <v>130</v>
      </c>
      <c r="D148" s="152" t="s">
        <v>122</v>
      </c>
      <c r="E148" s="153" t="s">
        <v>556</v>
      </c>
      <c r="F148" s="154" t="s">
        <v>557</v>
      </c>
      <c r="G148" s="155" t="s">
        <v>117</v>
      </c>
      <c r="H148" s="156">
        <v>1</v>
      </c>
      <c r="I148" s="156"/>
      <c r="J148" s="156"/>
      <c r="K148" s="157"/>
      <c r="L148" s="158"/>
      <c r="M148" s="159" t="s">
        <v>1</v>
      </c>
      <c r="N148" s="160" t="s">
        <v>33</v>
      </c>
      <c r="O148" s="147">
        <v>0</v>
      </c>
      <c r="P148" s="147">
        <f t="shared" si="18"/>
        <v>0</v>
      </c>
      <c r="Q148" s="147">
        <v>1.8E-3</v>
      </c>
      <c r="R148" s="147">
        <f t="shared" si="19"/>
        <v>1.8E-3</v>
      </c>
      <c r="S148" s="147">
        <v>0</v>
      </c>
      <c r="T148" s="148">
        <f t="shared" si="20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9" t="s">
        <v>200</v>
      </c>
      <c r="AT148" s="149" t="s">
        <v>122</v>
      </c>
      <c r="AU148" s="149" t="s">
        <v>119</v>
      </c>
      <c r="AY148" s="14" t="s">
        <v>110</v>
      </c>
      <c r="BE148" s="150">
        <f t="shared" si="21"/>
        <v>0</v>
      </c>
      <c r="BF148" s="150">
        <f t="shared" si="22"/>
        <v>0</v>
      </c>
      <c r="BG148" s="150">
        <f t="shared" si="23"/>
        <v>0</v>
      </c>
      <c r="BH148" s="150">
        <f t="shared" si="24"/>
        <v>0</v>
      </c>
      <c r="BI148" s="150">
        <f t="shared" si="25"/>
        <v>0</v>
      </c>
      <c r="BJ148" s="14" t="s">
        <v>119</v>
      </c>
      <c r="BK148" s="151">
        <f t="shared" si="26"/>
        <v>0</v>
      </c>
      <c r="BL148" s="14" t="s">
        <v>196</v>
      </c>
      <c r="BM148" s="149" t="s">
        <v>558</v>
      </c>
    </row>
    <row r="149" spans="1:65" s="2" customFormat="1" ht="24.2" customHeight="1">
      <c r="A149" s="26"/>
      <c r="B149" s="138"/>
      <c r="C149" s="139" t="s">
        <v>135</v>
      </c>
      <c r="D149" s="139" t="s">
        <v>114</v>
      </c>
      <c r="E149" s="140" t="s">
        <v>559</v>
      </c>
      <c r="F149" s="141" t="s">
        <v>560</v>
      </c>
      <c r="G149" s="142" t="s">
        <v>317</v>
      </c>
      <c r="H149" s="143">
        <v>1</v>
      </c>
      <c r="I149" s="143"/>
      <c r="J149" s="143"/>
      <c r="K149" s="144"/>
      <c r="L149" s="27"/>
      <c r="M149" s="145" t="s">
        <v>1</v>
      </c>
      <c r="N149" s="146" t="s">
        <v>33</v>
      </c>
      <c r="O149" s="147">
        <v>0.70606000000000002</v>
      </c>
      <c r="P149" s="147">
        <f t="shared" si="18"/>
        <v>0.70606000000000002</v>
      </c>
      <c r="Q149" s="147">
        <v>7.2000000000000005E-4</v>
      </c>
      <c r="R149" s="147">
        <f t="shared" si="19"/>
        <v>7.2000000000000005E-4</v>
      </c>
      <c r="S149" s="147">
        <v>0</v>
      </c>
      <c r="T149" s="148">
        <f t="shared" si="20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9" t="s">
        <v>196</v>
      </c>
      <c r="AT149" s="149" t="s">
        <v>114</v>
      </c>
      <c r="AU149" s="149" t="s">
        <v>119</v>
      </c>
      <c r="AY149" s="14" t="s">
        <v>110</v>
      </c>
      <c r="BE149" s="150">
        <f t="shared" si="21"/>
        <v>0</v>
      </c>
      <c r="BF149" s="150">
        <f t="shared" si="22"/>
        <v>0</v>
      </c>
      <c r="BG149" s="150">
        <f t="shared" si="23"/>
        <v>0</v>
      </c>
      <c r="BH149" s="150">
        <f t="shared" si="24"/>
        <v>0</v>
      </c>
      <c r="BI149" s="150">
        <f t="shared" si="25"/>
        <v>0</v>
      </c>
      <c r="BJ149" s="14" t="s">
        <v>119</v>
      </c>
      <c r="BK149" s="151">
        <f t="shared" si="26"/>
        <v>0</v>
      </c>
      <c r="BL149" s="14" t="s">
        <v>196</v>
      </c>
      <c r="BM149" s="149" t="s">
        <v>561</v>
      </c>
    </row>
    <row r="150" spans="1:65" s="2" customFormat="1" ht="24.2" customHeight="1">
      <c r="A150" s="26"/>
      <c r="B150" s="138"/>
      <c r="C150" s="152" t="s">
        <v>139</v>
      </c>
      <c r="D150" s="152" t="s">
        <v>122</v>
      </c>
      <c r="E150" s="153" t="s">
        <v>562</v>
      </c>
      <c r="F150" s="154" t="s">
        <v>563</v>
      </c>
      <c r="G150" s="155" t="s">
        <v>117</v>
      </c>
      <c r="H150" s="156">
        <v>1</v>
      </c>
      <c r="I150" s="156"/>
      <c r="J150" s="156"/>
      <c r="K150" s="157"/>
      <c r="L150" s="158"/>
      <c r="M150" s="159" t="s">
        <v>1</v>
      </c>
      <c r="N150" s="160" t="s">
        <v>33</v>
      </c>
      <c r="O150" s="147">
        <v>0</v>
      </c>
      <c r="P150" s="147">
        <f t="shared" si="18"/>
        <v>0</v>
      </c>
      <c r="Q150" s="147">
        <v>1.6199999999999999E-2</v>
      </c>
      <c r="R150" s="147">
        <f t="shared" si="19"/>
        <v>1.6199999999999999E-2</v>
      </c>
      <c r="S150" s="147">
        <v>0</v>
      </c>
      <c r="T150" s="148">
        <f t="shared" si="20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9" t="s">
        <v>200</v>
      </c>
      <c r="AT150" s="149" t="s">
        <v>122</v>
      </c>
      <c r="AU150" s="149" t="s">
        <v>119</v>
      </c>
      <c r="AY150" s="14" t="s">
        <v>110</v>
      </c>
      <c r="BE150" s="150">
        <f t="shared" si="21"/>
        <v>0</v>
      </c>
      <c r="BF150" s="150">
        <f t="shared" si="22"/>
        <v>0</v>
      </c>
      <c r="BG150" s="150">
        <f t="shared" si="23"/>
        <v>0</v>
      </c>
      <c r="BH150" s="150">
        <f t="shared" si="24"/>
        <v>0</v>
      </c>
      <c r="BI150" s="150">
        <f t="shared" si="25"/>
        <v>0</v>
      </c>
      <c r="BJ150" s="14" t="s">
        <v>119</v>
      </c>
      <c r="BK150" s="151">
        <f t="shared" si="26"/>
        <v>0</v>
      </c>
      <c r="BL150" s="14" t="s">
        <v>196</v>
      </c>
      <c r="BM150" s="149" t="s">
        <v>564</v>
      </c>
    </row>
    <row r="151" spans="1:65" s="2" customFormat="1" ht="14.45" customHeight="1">
      <c r="A151" s="26"/>
      <c r="B151" s="138"/>
      <c r="C151" s="139" t="s">
        <v>66</v>
      </c>
      <c r="D151" s="139" t="s">
        <v>114</v>
      </c>
      <c r="E151" s="140" t="s">
        <v>565</v>
      </c>
      <c r="F151" s="141" t="s">
        <v>566</v>
      </c>
      <c r="G151" s="142" t="s">
        <v>542</v>
      </c>
      <c r="H151" s="143">
        <v>5</v>
      </c>
      <c r="I151" s="143"/>
      <c r="J151" s="143"/>
      <c r="K151" s="144"/>
      <c r="L151" s="27"/>
      <c r="M151" s="145" t="s">
        <v>1</v>
      </c>
      <c r="N151" s="146" t="s">
        <v>33</v>
      </c>
      <c r="O151" s="147">
        <v>0.16600000000000001</v>
      </c>
      <c r="P151" s="147">
        <f t="shared" si="18"/>
        <v>0.83000000000000007</v>
      </c>
      <c r="Q151" s="147">
        <v>2.7999999999999998E-4</v>
      </c>
      <c r="R151" s="147">
        <f t="shared" si="19"/>
        <v>1.3999999999999998E-3</v>
      </c>
      <c r="S151" s="147">
        <v>0</v>
      </c>
      <c r="T151" s="148">
        <f t="shared" si="20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49" t="s">
        <v>196</v>
      </c>
      <c r="AT151" s="149" t="s">
        <v>114</v>
      </c>
      <c r="AU151" s="149" t="s">
        <v>119</v>
      </c>
      <c r="AY151" s="14" t="s">
        <v>110</v>
      </c>
      <c r="BE151" s="150">
        <f t="shared" si="21"/>
        <v>0</v>
      </c>
      <c r="BF151" s="150">
        <f t="shared" si="22"/>
        <v>0</v>
      </c>
      <c r="BG151" s="150">
        <f t="shared" si="23"/>
        <v>0</v>
      </c>
      <c r="BH151" s="150">
        <f t="shared" si="24"/>
        <v>0</v>
      </c>
      <c r="BI151" s="150">
        <f t="shared" si="25"/>
        <v>0</v>
      </c>
      <c r="BJ151" s="14" t="s">
        <v>119</v>
      </c>
      <c r="BK151" s="151">
        <f t="shared" si="26"/>
        <v>0</v>
      </c>
      <c r="BL151" s="14" t="s">
        <v>196</v>
      </c>
      <c r="BM151" s="149" t="s">
        <v>567</v>
      </c>
    </row>
    <row r="152" spans="1:65" s="2" customFormat="1" ht="14.45" customHeight="1">
      <c r="A152" s="26"/>
      <c r="B152" s="138"/>
      <c r="C152" s="152" t="s">
        <v>66</v>
      </c>
      <c r="D152" s="152" t="s">
        <v>122</v>
      </c>
      <c r="E152" s="153" t="s">
        <v>568</v>
      </c>
      <c r="F152" s="154" t="s">
        <v>569</v>
      </c>
      <c r="G152" s="155" t="s">
        <v>117</v>
      </c>
      <c r="H152" s="156">
        <v>5</v>
      </c>
      <c r="I152" s="156"/>
      <c r="J152" s="156"/>
      <c r="K152" s="157"/>
      <c r="L152" s="158"/>
      <c r="M152" s="159" t="s">
        <v>1</v>
      </c>
      <c r="N152" s="160" t="s">
        <v>33</v>
      </c>
      <c r="O152" s="147">
        <v>0</v>
      </c>
      <c r="P152" s="147">
        <f t="shared" si="18"/>
        <v>0</v>
      </c>
      <c r="Q152" s="147">
        <v>1.6000000000000001E-4</v>
      </c>
      <c r="R152" s="147">
        <f t="shared" si="19"/>
        <v>8.0000000000000004E-4</v>
      </c>
      <c r="S152" s="147">
        <v>0</v>
      </c>
      <c r="T152" s="148">
        <f t="shared" si="20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49" t="s">
        <v>200</v>
      </c>
      <c r="AT152" s="149" t="s">
        <v>122</v>
      </c>
      <c r="AU152" s="149" t="s">
        <v>119</v>
      </c>
      <c r="AY152" s="14" t="s">
        <v>110</v>
      </c>
      <c r="BE152" s="150">
        <f t="shared" si="21"/>
        <v>0</v>
      </c>
      <c r="BF152" s="150">
        <f t="shared" si="22"/>
        <v>0</v>
      </c>
      <c r="BG152" s="150">
        <f t="shared" si="23"/>
        <v>0</v>
      </c>
      <c r="BH152" s="150">
        <f t="shared" si="24"/>
        <v>0</v>
      </c>
      <c r="BI152" s="150">
        <f t="shared" si="25"/>
        <v>0</v>
      </c>
      <c r="BJ152" s="14" t="s">
        <v>119</v>
      </c>
      <c r="BK152" s="151">
        <f t="shared" si="26"/>
        <v>0</v>
      </c>
      <c r="BL152" s="14" t="s">
        <v>196</v>
      </c>
      <c r="BM152" s="149" t="s">
        <v>570</v>
      </c>
    </row>
    <row r="153" spans="1:65" s="2" customFormat="1" ht="24.2" customHeight="1">
      <c r="A153" s="26"/>
      <c r="B153" s="138"/>
      <c r="C153" s="139" t="s">
        <v>66</v>
      </c>
      <c r="D153" s="139" t="s">
        <v>114</v>
      </c>
      <c r="E153" s="140" t="s">
        <v>571</v>
      </c>
      <c r="F153" s="141" t="s">
        <v>572</v>
      </c>
      <c r="G153" s="142" t="s">
        <v>117</v>
      </c>
      <c r="H153" s="143">
        <v>2</v>
      </c>
      <c r="I153" s="143"/>
      <c r="J153" s="143"/>
      <c r="K153" s="144"/>
      <c r="L153" s="27"/>
      <c r="M153" s="145" t="s">
        <v>1</v>
      </c>
      <c r="N153" s="146" t="s">
        <v>33</v>
      </c>
      <c r="O153" s="147">
        <v>0.42099999999999999</v>
      </c>
      <c r="P153" s="147">
        <f t="shared" si="18"/>
        <v>0.84199999999999997</v>
      </c>
      <c r="Q153" s="147">
        <v>4.0000000000000003E-5</v>
      </c>
      <c r="R153" s="147">
        <f t="shared" si="19"/>
        <v>8.0000000000000007E-5</v>
      </c>
      <c r="S153" s="147">
        <v>0</v>
      </c>
      <c r="T153" s="148">
        <f t="shared" si="20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9" t="s">
        <v>196</v>
      </c>
      <c r="AT153" s="149" t="s">
        <v>114</v>
      </c>
      <c r="AU153" s="149" t="s">
        <v>119</v>
      </c>
      <c r="AY153" s="14" t="s">
        <v>110</v>
      </c>
      <c r="BE153" s="150">
        <f t="shared" si="21"/>
        <v>0</v>
      </c>
      <c r="BF153" s="150">
        <f t="shared" si="22"/>
        <v>0</v>
      </c>
      <c r="BG153" s="150">
        <f t="shared" si="23"/>
        <v>0</v>
      </c>
      <c r="BH153" s="150">
        <f t="shared" si="24"/>
        <v>0</v>
      </c>
      <c r="BI153" s="150">
        <f t="shared" si="25"/>
        <v>0</v>
      </c>
      <c r="BJ153" s="14" t="s">
        <v>119</v>
      </c>
      <c r="BK153" s="151">
        <f t="shared" si="26"/>
        <v>0</v>
      </c>
      <c r="BL153" s="14" t="s">
        <v>196</v>
      </c>
      <c r="BM153" s="149" t="s">
        <v>573</v>
      </c>
    </row>
    <row r="154" spans="1:65" s="2" customFormat="1" ht="37.9" customHeight="1">
      <c r="A154" s="26"/>
      <c r="B154" s="138"/>
      <c r="C154" s="152" t="s">
        <v>66</v>
      </c>
      <c r="D154" s="152" t="s">
        <v>122</v>
      </c>
      <c r="E154" s="153" t="s">
        <v>574</v>
      </c>
      <c r="F154" s="154" t="s">
        <v>575</v>
      </c>
      <c r="G154" s="155" t="s">
        <v>117</v>
      </c>
      <c r="H154" s="156">
        <v>2</v>
      </c>
      <c r="I154" s="156"/>
      <c r="J154" s="156"/>
      <c r="K154" s="157"/>
      <c r="L154" s="158"/>
      <c r="M154" s="159" t="s">
        <v>1</v>
      </c>
      <c r="N154" s="160" t="s">
        <v>33</v>
      </c>
      <c r="O154" s="147">
        <v>0</v>
      </c>
      <c r="P154" s="147">
        <f t="shared" si="18"/>
        <v>0</v>
      </c>
      <c r="Q154" s="147">
        <v>1E-3</v>
      </c>
      <c r="R154" s="147">
        <f t="shared" si="19"/>
        <v>2E-3</v>
      </c>
      <c r="S154" s="147">
        <v>0</v>
      </c>
      <c r="T154" s="148">
        <f t="shared" si="20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9" t="s">
        <v>200</v>
      </c>
      <c r="AT154" s="149" t="s">
        <v>122</v>
      </c>
      <c r="AU154" s="149" t="s">
        <v>119</v>
      </c>
      <c r="AY154" s="14" t="s">
        <v>110</v>
      </c>
      <c r="BE154" s="150">
        <f t="shared" si="21"/>
        <v>0</v>
      </c>
      <c r="BF154" s="150">
        <f t="shared" si="22"/>
        <v>0</v>
      </c>
      <c r="BG154" s="150">
        <f t="shared" si="23"/>
        <v>0</v>
      </c>
      <c r="BH154" s="150">
        <f t="shared" si="24"/>
        <v>0</v>
      </c>
      <c r="BI154" s="150">
        <f t="shared" si="25"/>
        <v>0</v>
      </c>
      <c r="BJ154" s="14" t="s">
        <v>119</v>
      </c>
      <c r="BK154" s="151">
        <f t="shared" si="26"/>
        <v>0</v>
      </c>
      <c r="BL154" s="14" t="s">
        <v>196</v>
      </c>
      <c r="BM154" s="149" t="s">
        <v>576</v>
      </c>
    </row>
    <row r="155" spans="1:65" s="2" customFormat="1" ht="14.45" customHeight="1">
      <c r="A155" s="26"/>
      <c r="B155" s="138"/>
      <c r="C155" s="139" t="s">
        <v>143</v>
      </c>
      <c r="D155" s="139" t="s">
        <v>114</v>
      </c>
      <c r="E155" s="140" t="s">
        <v>577</v>
      </c>
      <c r="F155" s="141" t="s">
        <v>578</v>
      </c>
      <c r="G155" s="142" t="s">
        <v>117</v>
      </c>
      <c r="H155" s="143">
        <v>1</v>
      </c>
      <c r="I155" s="143"/>
      <c r="J155" s="143"/>
      <c r="K155" s="144"/>
      <c r="L155" s="27"/>
      <c r="M155" s="145" t="s">
        <v>1</v>
      </c>
      <c r="N155" s="146" t="s">
        <v>33</v>
      </c>
      <c r="O155" s="147">
        <v>0.20075000000000001</v>
      </c>
      <c r="P155" s="147">
        <f t="shared" si="18"/>
        <v>0.20075000000000001</v>
      </c>
      <c r="Q155" s="147">
        <v>0</v>
      </c>
      <c r="R155" s="147">
        <f t="shared" si="19"/>
        <v>0</v>
      </c>
      <c r="S155" s="147">
        <v>0</v>
      </c>
      <c r="T155" s="148">
        <f t="shared" si="20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49" t="s">
        <v>196</v>
      </c>
      <c r="AT155" s="149" t="s">
        <v>114</v>
      </c>
      <c r="AU155" s="149" t="s">
        <v>119</v>
      </c>
      <c r="AY155" s="14" t="s">
        <v>110</v>
      </c>
      <c r="BE155" s="150">
        <f t="shared" si="21"/>
        <v>0</v>
      </c>
      <c r="BF155" s="150">
        <f t="shared" si="22"/>
        <v>0</v>
      </c>
      <c r="BG155" s="150">
        <f t="shared" si="23"/>
        <v>0</v>
      </c>
      <c r="BH155" s="150">
        <f t="shared" si="24"/>
        <v>0</v>
      </c>
      <c r="BI155" s="150">
        <f t="shared" si="25"/>
        <v>0</v>
      </c>
      <c r="BJ155" s="14" t="s">
        <v>119</v>
      </c>
      <c r="BK155" s="151">
        <f t="shared" si="26"/>
        <v>0</v>
      </c>
      <c r="BL155" s="14" t="s">
        <v>196</v>
      </c>
      <c r="BM155" s="149" t="s">
        <v>579</v>
      </c>
    </row>
    <row r="156" spans="1:65" s="2" customFormat="1" ht="24.2" customHeight="1">
      <c r="A156" s="26"/>
      <c r="B156" s="138"/>
      <c r="C156" s="152" t="s">
        <v>7</v>
      </c>
      <c r="D156" s="152" t="s">
        <v>122</v>
      </c>
      <c r="E156" s="153" t="s">
        <v>580</v>
      </c>
      <c r="F156" s="154" t="s">
        <v>581</v>
      </c>
      <c r="G156" s="155" t="s">
        <v>117</v>
      </c>
      <c r="H156" s="156">
        <v>1</v>
      </c>
      <c r="I156" s="156"/>
      <c r="J156" s="156"/>
      <c r="K156" s="157"/>
      <c r="L156" s="158"/>
      <c r="M156" s="159" t="s">
        <v>1</v>
      </c>
      <c r="N156" s="160" t="s">
        <v>33</v>
      </c>
      <c r="O156" s="147">
        <v>0</v>
      </c>
      <c r="P156" s="147">
        <f t="shared" si="18"/>
        <v>0</v>
      </c>
      <c r="Q156" s="147">
        <v>1.2999999999999999E-3</v>
      </c>
      <c r="R156" s="147">
        <f t="shared" si="19"/>
        <v>1.2999999999999999E-3</v>
      </c>
      <c r="S156" s="147">
        <v>0</v>
      </c>
      <c r="T156" s="148">
        <f t="shared" si="20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9" t="s">
        <v>200</v>
      </c>
      <c r="AT156" s="149" t="s">
        <v>122</v>
      </c>
      <c r="AU156" s="149" t="s">
        <v>119</v>
      </c>
      <c r="AY156" s="14" t="s">
        <v>110</v>
      </c>
      <c r="BE156" s="150">
        <f t="shared" si="21"/>
        <v>0</v>
      </c>
      <c r="BF156" s="150">
        <f t="shared" si="22"/>
        <v>0</v>
      </c>
      <c r="BG156" s="150">
        <f t="shared" si="23"/>
        <v>0</v>
      </c>
      <c r="BH156" s="150">
        <f t="shared" si="24"/>
        <v>0</v>
      </c>
      <c r="BI156" s="150">
        <f t="shared" si="25"/>
        <v>0</v>
      </c>
      <c r="BJ156" s="14" t="s">
        <v>119</v>
      </c>
      <c r="BK156" s="151">
        <f t="shared" si="26"/>
        <v>0</v>
      </c>
      <c r="BL156" s="14" t="s">
        <v>196</v>
      </c>
      <c r="BM156" s="149" t="s">
        <v>582</v>
      </c>
    </row>
    <row r="157" spans="1:65" s="2" customFormat="1" ht="37.9" customHeight="1">
      <c r="A157" s="26"/>
      <c r="B157" s="138"/>
      <c r="C157" s="152" t="s">
        <v>205</v>
      </c>
      <c r="D157" s="152" t="s">
        <v>122</v>
      </c>
      <c r="E157" s="153" t="s">
        <v>583</v>
      </c>
      <c r="F157" s="154" t="s">
        <v>584</v>
      </c>
      <c r="G157" s="155" t="s">
        <v>117</v>
      </c>
      <c r="H157" s="156">
        <v>1</v>
      </c>
      <c r="I157" s="156"/>
      <c r="J157" s="156"/>
      <c r="K157" s="157"/>
      <c r="L157" s="158"/>
      <c r="M157" s="159" t="s">
        <v>1</v>
      </c>
      <c r="N157" s="160" t="s">
        <v>33</v>
      </c>
      <c r="O157" s="147">
        <v>0</v>
      </c>
      <c r="P157" s="147">
        <f t="shared" si="18"/>
        <v>0</v>
      </c>
      <c r="Q157" s="147">
        <v>3.3999999999999998E-3</v>
      </c>
      <c r="R157" s="147">
        <f t="shared" si="19"/>
        <v>3.3999999999999998E-3</v>
      </c>
      <c r="S157" s="147">
        <v>0</v>
      </c>
      <c r="T157" s="148">
        <f t="shared" si="20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49" t="s">
        <v>200</v>
      </c>
      <c r="AT157" s="149" t="s">
        <v>122</v>
      </c>
      <c r="AU157" s="149" t="s">
        <v>119</v>
      </c>
      <c r="AY157" s="14" t="s">
        <v>110</v>
      </c>
      <c r="BE157" s="150">
        <f t="shared" si="21"/>
        <v>0</v>
      </c>
      <c r="BF157" s="150">
        <f t="shared" si="22"/>
        <v>0</v>
      </c>
      <c r="BG157" s="150">
        <f t="shared" si="23"/>
        <v>0</v>
      </c>
      <c r="BH157" s="150">
        <f t="shared" si="24"/>
        <v>0</v>
      </c>
      <c r="BI157" s="150">
        <f t="shared" si="25"/>
        <v>0</v>
      </c>
      <c r="BJ157" s="14" t="s">
        <v>119</v>
      </c>
      <c r="BK157" s="151">
        <f t="shared" si="26"/>
        <v>0</v>
      </c>
      <c r="BL157" s="14" t="s">
        <v>196</v>
      </c>
      <c r="BM157" s="149" t="s">
        <v>585</v>
      </c>
    </row>
    <row r="158" spans="1:65" s="2" customFormat="1" ht="24.2" customHeight="1">
      <c r="A158" s="26"/>
      <c r="B158" s="138"/>
      <c r="C158" s="139" t="s">
        <v>66</v>
      </c>
      <c r="D158" s="139" t="s">
        <v>114</v>
      </c>
      <c r="E158" s="140" t="s">
        <v>586</v>
      </c>
      <c r="F158" s="141" t="s">
        <v>587</v>
      </c>
      <c r="G158" s="142" t="s">
        <v>125</v>
      </c>
      <c r="H158" s="143">
        <v>5.7000000000000002E-2</v>
      </c>
      <c r="I158" s="143"/>
      <c r="J158" s="143"/>
      <c r="K158" s="144"/>
      <c r="L158" s="27"/>
      <c r="M158" s="161" t="s">
        <v>1</v>
      </c>
      <c r="N158" s="162" t="s">
        <v>33</v>
      </c>
      <c r="O158" s="163">
        <v>1.4490000000000001</v>
      </c>
      <c r="P158" s="163">
        <f t="shared" si="18"/>
        <v>8.2593000000000014E-2</v>
      </c>
      <c r="Q158" s="163">
        <v>0</v>
      </c>
      <c r="R158" s="163">
        <f t="shared" si="19"/>
        <v>0</v>
      </c>
      <c r="S158" s="163">
        <v>0</v>
      </c>
      <c r="T158" s="164">
        <f t="shared" si="20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49" t="s">
        <v>196</v>
      </c>
      <c r="AT158" s="149" t="s">
        <v>114</v>
      </c>
      <c r="AU158" s="149" t="s">
        <v>119</v>
      </c>
      <c r="AY158" s="14" t="s">
        <v>110</v>
      </c>
      <c r="BE158" s="150">
        <f t="shared" si="21"/>
        <v>0</v>
      </c>
      <c r="BF158" s="150">
        <f t="shared" si="22"/>
        <v>0</v>
      </c>
      <c r="BG158" s="150">
        <f t="shared" si="23"/>
        <v>0</v>
      </c>
      <c r="BH158" s="150">
        <f t="shared" si="24"/>
        <v>0</v>
      </c>
      <c r="BI158" s="150">
        <f t="shared" si="25"/>
        <v>0</v>
      </c>
      <c r="BJ158" s="14" t="s">
        <v>119</v>
      </c>
      <c r="BK158" s="151">
        <f t="shared" si="26"/>
        <v>0</v>
      </c>
      <c r="BL158" s="14" t="s">
        <v>196</v>
      </c>
      <c r="BM158" s="149" t="s">
        <v>588</v>
      </c>
    </row>
    <row r="159" spans="1:65" s="2" customFormat="1" ht="6.95" customHeight="1">
      <c r="A159" s="26"/>
      <c r="B159" s="41"/>
      <c r="C159" s="42"/>
      <c r="D159" s="42"/>
      <c r="E159" s="42"/>
      <c r="F159" s="42"/>
      <c r="G159" s="42"/>
      <c r="H159" s="42"/>
      <c r="I159" s="42"/>
      <c r="J159" s="42"/>
      <c r="K159" s="42"/>
      <c r="L159" s="27"/>
      <c r="M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</row>
  </sheetData>
  <autoFilter ref="C120:K158" xr:uid="{00000000-0009-0000-0000-000004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M123"/>
  <sheetViews>
    <sheetView showGridLines="0" workbookViewId="0">
      <selection activeCell="F96" sqref="F9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23.332031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6" customHeight="1">
      <c r="A1" s="87"/>
    </row>
    <row r="2" spans="1:46" s="1" customFormat="1" ht="6" hidden="1" customHeight="1">
      <c r="L2" s="167" t="s">
        <v>5</v>
      </c>
      <c r="M2" s="168"/>
      <c r="N2" s="168"/>
      <c r="O2" s="168"/>
      <c r="P2" s="168"/>
      <c r="Q2" s="168"/>
      <c r="R2" s="168"/>
      <c r="S2" s="168"/>
      <c r="T2" s="168"/>
      <c r="U2" s="168"/>
      <c r="V2" s="168"/>
      <c r="AT2" s="14" t="s">
        <v>87</v>
      </c>
    </row>
    <row r="3" spans="1:46" s="1" customFormat="1" ht="6.7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75" hidden="1" customHeight="1">
      <c r="B4" s="17"/>
      <c r="D4" s="18" t="s">
        <v>88</v>
      </c>
      <c r="L4" s="17"/>
      <c r="M4" s="88" t="s">
        <v>8</v>
      </c>
      <c r="AT4" s="14" t="s">
        <v>3</v>
      </c>
    </row>
    <row r="5" spans="1:46" s="1" customFormat="1" ht="6.75" hidden="1" customHeight="1">
      <c r="B5" s="17"/>
      <c r="L5" s="17"/>
    </row>
    <row r="6" spans="1:46" s="1" customFormat="1" ht="12" hidden="1" customHeight="1">
      <c r="B6" s="17"/>
      <c r="D6" s="23" t="s">
        <v>11</v>
      </c>
      <c r="L6" s="17"/>
    </row>
    <row r="7" spans="1:46" s="1" customFormat="1" ht="16.5" hidden="1" customHeight="1">
      <c r="B7" s="17"/>
      <c r="E7" s="202" t="str">
        <f>'Rekapitulácia stavby'!K6</f>
        <v>Prestavba rodinného domu na hasičskú zbrojnicu_</v>
      </c>
      <c r="F7" s="203"/>
      <c r="G7" s="203"/>
      <c r="H7" s="203"/>
      <c r="L7" s="17"/>
    </row>
    <row r="8" spans="1:46" s="2" customFormat="1" ht="12" hidden="1" customHeight="1">
      <c r="A8" s="26"/>
      <c r="B8" s="27"/>
      <c r="C8" s="26"/>
      <c r="D8" s="23" t="s">
        <v>89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>
      <c r="A9" s="26"/>
      <c r="B9" s="27"/>
      <c r="C9" s="26"/>
      <c r="D9" s="26"/>
      <c r="E9" s="192" t="s">
        <v>589</v>
      </c>
      <c r="F9" s="201"/>
      <c r="G9" s="201"/>
      <c r="H9" s="20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idden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>
      <c r="A11" s="26"/>
      <c r="B11" s="27"/>
      <c r="C11" s="26"/>
      <c r="D11" s="23" t="s">
        <v>13</v>
      </c>
      <c r="E11" s="26"/>
      <c r="F11" s="21" t="s">
        <v>1</v>
      </c>
      <c r="G11" s="26"/>
      <c r="H11" s="26"/>
      <c r="I11" s="23" t="s">
        <v>14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>
      <c r="A12" s="26"/>
      <c r="B12" s="27"/>
      <c r="C12" s="26"/>
      <c r="D12" s="23" t="s">
        <v>15</v>
      </c>
      <c r="E12" s="26"/>
      <c r="F12" s="21" t="s">
        <v>308</v>
      </c>
      <c r="G12" s="26"/>
      <c r="H12" s="26"/>
      <c r="I12" s="23" t="s">
        <v>17</v>
      </c>
      <c r="J12" s="49">
        <f>'Rekapitulácia stavby'!AN7</f>
        <v>0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5" hidden="1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18</v>
      </c>
      <c r="E14" s="26"/>
      <c r="F14" s="26"/>
      <c r="G14" s="26"/>
      <c r="H14" s="26"/>
      <c r="I14" s="23" t="s">
        <v>19</v>
      </c>
      <c r="J14" s="21" t="str">
        <f>IF('Rekapitulácia stavby'!AN9="","",'Rekapitulácia stavby'!AN9)</f>
        <v/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>
      <c r="A15" s="26"/>
      <c r="B15" s="27"/>
      <c r="C15" s="26"/>
      <c r="D15" s="26"/>
      <c r="E15" s="21" t="str">
        <f>IF('Rekapitulácia stavby'!E10="","",'Rekapitulácia stavby'!E10)</f>
        <v xml:space="preserve"> </v>
      </c>
      <c r="F15" s="26"/>
      <c r="G15" s="26"/>
      <c r="H15" s="26"/>
      <c r="I15" s="23" t="s">
        <v>20</v>
      </c>
      <c r="J15" s="21" t="str">
        <f>IF('Rekapitulácia stavby'!AN10="","",'Rekapitulácia stavby'!AN10)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75" hidden="1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>
      <c r="A17" s="26"/>
      <c r="B17" s="27"/>
      <c r="C17" s="26"/>
      <c r="D17" s="23" t="s">
        <v>21</v>
      </c>
      <c r="E17" s="26"/>
      <c r="F17" s="26"/>
      <c r="G17" s="26"/>
      <c r="H17" s="26"/>
      <c r="I17" s="23" t="s">
        <v>19</v>
      </c>
      <c r="J17" s="21" t="str">
        <f>'Rekapitulácia stavby'!AN12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>
      <c r="A18" s="26"/>
      <c r="B18" s="27"/>
      <c r="C18" s="26"/>
      <c r="D18" s="26"/>
      <c r="E18" s="176" t="str">
        <f>'Rekapitulácia stavby'!E13</f>
        <v xml:space="preserve"> </v>
      </c>
      <c r="F18" s="176"/>
      <c r="G18" s="176"/>
      <c r="H18" s="176"/>
      <c r="I18" s="23" t="s">
        <v>20</v>
      </c>
      <c r="J18" s="21" t="str">
        <f>'Rekapitulácia stavby'!AN13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75" hidden="1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4.5" hidden="1" customHeight="1">
      <c r="A20" s="26"/>
      <c r="B20" s="27"/>
      <c r="C20" s="26"/>
      <c r="D20" s="23" t="s">
        <v>22</v>
      </c>
      <c r="E20" s="26"/>
      <c r="F20" s="26"/>
      <c r="G20" s="26"/>
      <c r="H20" s="26"/>
      <c r="I20" s="23" t="s">
        <v>19</v>
      </c>
      <c r="J20" s="21" t="e">
        <f>IF('Rekapitulácia stavby'!#REF!="","",'Rekapitulácia stavby'!#REF!)</f>
        <v>#REF!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>
      <c r="A21" s="26"/>
      <c r="B21" s="27"/>
      <c r="C21" s="26"/>
      <c r="D21" s="26"/>
      <c r="E21" s="21" t="str">
        <f>IF('Rekapitulácia stavby'!E15="","",'Rekapitulácia stavby'!E15)</f>
        <v xml:space="preserve"> </v>
      </c>
      <c r="F21" s="26"/>
      <c r="G21" s="26"/>
      <c r="H21" s="26"/>
      <c r="I21" s="23" t="s">
        <v>20</v>
      </c>
      <c r="J21" s="21" t="str">
        <f>IF('Rekapitulácia stavby'!AN15="","",'Rekapitulácia stavby'!AN15)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75" hidden="1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>
      <c r="A23" s="26"/>
      <c r="B23" s="27"/>
      <c r="C23" s="26"/>
      <c r="D23" s="23" t="s">
        <v>25</v>
      </c>
      <c r="E23" s="26"/>
      <c r="F23" s="26"/>
      <c r="G23" s="26"/>
      <c r="H23" s="26"/>
      <c r="I23" s="23" t="s">
        <v>19</v>
      </c>
      <c r="J23" s="21" t="str">
        <f>IF('Rekapitulácia stavby'!AN17="","",'Rekapitulácia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>
      <c r="A24" s="26"/>
      <c r="B24" s="27"/>
      <c r="C24" s="26"/>
      <c r="D24" s="26"/>
      <c r="E24" s="21" t="str">
        <f>IF('Rekapitulácia stavby'!E18="","",'Rekapitulácia stavby'!E18)</f>
        <v xml:space="preserve"> </v>
      </c>
      <c r="F24" s="26"/>
      <c r="G24" s="26"/>
      <c r="H24" s="26"/>
      <c r="I24" s="23" t="s">
        <v>20</v>
      </c>
      <c r="J24" s="21" t="str">
        <f>IF('Rekapitulácia stavby'!AN18="","",'Rekapitulácia stavby'!AN18)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75" hidden="1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>
      <c r="A26" s="26"/>
      <c r="B26" s="27"/>
      <c r="C26" s="26"/>
      <c r="D26" s="23" t="s">
        <v>26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>
      <c r="A27" s="89"/>
      <c r="B27" s="90"/>
      <c r="C27" s="89"/>
      <c r="D27" s="89"/>
      <c r="E27" s="178" t="s">
        <v>1</v>
      </c>
      <c r="F27" s="178"/>
      <c r="G27" s="178"/>
      <c r="H27" s="178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75" hidden="1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75" hidden="1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4.75" hidden="1" customHeight="1">
      <c r="A30" s="26"/>
      <c r="B30" s="27"/>
      <c r="C30" s="26"/>
      <c r="D30" s="92" t="s">
        <v>27</v>
      </c>
      <c r="E30" s="26"/>
      <c r="F30" s="26"/>
      <c r="G30" s="26"/>
      <c r="H30" s="26"/>
      <c r="I30" s="26"/>
      <c r="J30" s="65">
        <f>ROUND(J118,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75" hidden="1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25" hidden="1" customHeight="1">
      <c r="A32" s="26"/>
      <c r="B32" s="27"/>
      <c r="C32" s="26"/>
      <c r="D32" s="26"/>
      <c r="E32" s="26"/>
      <c r="F32" s="30" t="s">
        <v>29</v>
      </c>
      <c r="G32" s="26"/>
      <c r="H32" s="26"/>
      <c r="I32" s="30" t="s">
        <v>28</v>
      </c>
      <c r="J32" s="30" t="s">
        <v>30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25" hidden="1" customHeight="1">
      <c r="A33" s="26"/>
      <c r="B33" s="27"/>
      <c r="C33" s="26"/>
      <c r="D33" s="93" t="s">
        <v>31</v>
      </c>
      <c r="E33" s="23" t="s">
        <v>32</v>
      </c>
      <c r="F33" s="94">
        <f>ROUND((SUM(BE118:BE122)),  2)</f>
        <v>0</v>
      </c>
      <c r="G33" s="26"/>
      <c r="H33" s="26"/>
      <c r="I33" s="95">
        <v>0.2</v>
      </c>
      <c r="J33" s="94">
        <f>ROUND(((SUM(BE118:BE122))*I33),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25" hidden="1" customHeight="1">
      <c r="A34" s="26"/>
      <c r="B34" s="27"/>
      <c r="C34" s="26"/>
      <c r="D34" s="26"/>
      <c r="E34" s="23" t="s">
        <v>33</v>
      </c>
      <c r="F34" s="94">
        <f>ROUND((SUM(BF118:BF122)),  2)</f>
        <v>0</v>
      </c>
      <c r="G34" s="26"/>
      <c r="H34" s="26"/>
      <c r="I34" s="95">
        <v>0.2</v>
      </c>
      <c r="J34" s="94">
        <f>ROUND(((SUM(BF118:BF122))*I34),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34</v>
      </c>
      <c r="F35" s="94">
        <f>ROUND((SUM(BG118:BG122)),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35</v>
      </c>
      <c r="F36" s="94">
        <f>ROUND((SUM(BH118:BH122)),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36</v>
      </c>
      <c r="F37" s="94">
        <f>ROUND((SUM(BI118:BI122)),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75" hidden="1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0.75" hidden="1" customHeight="1">
      <c r="A39" s="26"/>
      <c r="B39" s="27"/>
      <c r="C39" s="96"/>
      <c r="D39" s="97" t="s">
        <v>37</v>
      </c>
      <c r="E39" s="54"/>
      <c r="F39" s="54"/>
      <c r="G39" s="98" t="s">
        <v>38</v>
      </c>
      <c r="H39" s="99" t="s">
        <v>39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25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25" hidden="1" customHeight="1">
      <c r="B41" s="17"/>
      <c r="L41" s="17"/>
    </row>
    <row r="42" spans="1:31" s="1" customFormat="1" ht="14.25" hidden="1" customHeight="1">
      <c r="B42" s="17"/>
      <c r="L42" s="17"/>
    </row>
    <row r="43" spans="1:31" s="1" customFormat="1" ht="14.25" hidden="1" customHeight="1">
      <c r="B43" s="17"/>
      <c r="L43" s="17"/>
    </row>
    <row r="44" spans="1:31" s="1" customFormat="1" ht="14.25" hidden="1" customHeight="1">
      <c r="B44" s="17"/>
      <c r="L44" s="17"/>
    </row>
    <row r="45" spans="1:31" s="1" customFormat="1" ht="14.25" hidden="1" customHeight="1">
      <c r="B45" s="17"/>
      <c r="L45" s="17"/>
    </row>
    <row r="46" spans="1:31" s="1" customFormat="1" ht="14.25" hidden="1" customHeight="1">
      <c r="B46" s="17"/>
      <c r="L46" s="17"/>
    </row>
    <row r="47" spans="1:31" s="1" customFormat="1" ht="14.25" hidden="1" customHeight="1">
      <c r="B47" s="17"/>
      <c r="L47" s="17"/>
    </row>
    <row r="48" spans="1:31" s="1" customFormat="1" ht="14.25" hidden="1" customHeight="1">
      <c r="B48" s="17"/>
      <c r="L48" s="17"/>
    </row>
    <row r="49" spans="1:31" s="1" customFormat="1" ht="14.25" hidden="1" customHeight="1">
      <c r="B49" s="17"/>
      <c r="L49" s="17"/>
    </row>
    <row r="50" spans="1:31" s="2" customFormat="1" ht="14.25" hidden="1" customHeight="1">
      <c r="B50" s="36"/>
      <c r="D50" s="37" t="s">
        <v>40</v>
      </c>
      <c r="E50" s="38"/>
      <c r="F50" s="38"/>
      <c r="G50" s="37" t="s">
        <v>41</v>
      </c>
      <c r="H50" s="38"/>
      <c r="I50" s="38"/>
      <c r="J50" s="38"/>
      <c r="K50" s="38"/>
      <c r="L50" s="36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t="3.75" hidden="1" customHeight="1">
      <c r="B59" s="17"/>
      <c r="L59" s="17"/>
    </row>
    <row r="60" spans="1:31" hidden="1">
      <c r="B60" s="17"/>
      <c r="L60" s="17"/>
    </row>
    <row r="61" spans="1:31" s="2" customFormat="1" ht="12.75" hidden="1">
      <c r="A61" s="26"/>
      <c r="B61" s="27"/>
      <c r="C61" s="26"/>
      <c r="D61" s="39" t="s">
        <v>42</v>
      </c>
      <c r="E61" s="29"/>
      <c r="F61" s="102" t="s">
        <v>43</v>
      </c>
      <c r="G61" s="39" t="s">
        <v>42</v>
      </c>
      <c r="H61" s="29"/>
      <c r="I61" s="29"/>
      <c r="J61" s="103" t="s">
        <v>43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6"/>
      <c r="B65" s="27"/>
      <c r="C65" s="26"/>
      <c r="D65" s="37" t="s">
        <v>44</v>
      </c>
      <c r="E65" s="40"/>
      <c r="F65" s="40"/>
      <c r="G65" s="37" t="s">
        <v>45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6"/>
      <c r="B76" s="27"/>
      <c r="C76" s="26"/>
      <c r="D76" s="39" t="s">
        <v>42</v>
      </c>
      <c r="E76" s="29"/>
      <c r="F76" s="102" t="s">
        <v>43</v>
      </c>
      <c r="G76" s="39" t="s">
        <v>42</v>
      </c>
      <c r="H76" s="29"/>
      <c r="I76" s="29"/>
      <c r="J76" s="103" t="s">
        <v>43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25" hidden="1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/>
    <row r="79" spans="1:31" ht="6" customHeight="1"/>
    <row r="80" spans="1:31" hidden="1"/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597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2" t="str">
        <f>E7</f>
        <v>Prestavba rodinného domu na hasičskú zbrojnicu_</v>
      </c>
      <c r="F85" s="203"/>
      <c r="G85" s="203"/>
      <c r="H85" s="20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89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92" t="str">
        <f>E9</f>
        <v>05 - Požiarne zabezpečenie stavby</v>
      </c>
      <c r="F87" s="201"/>
      <c r="G87" s="201"/>
      <c r="H87" s="20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603</v>
      </c>
      <c r="D89" s="26"/>
      <c r="E89" s="26"/>
      <c r="F89" s="21"/>
      <c r="G89" s="26"/>
      <c r="H89" s="26"/>
      <c r="I89" s="23" t="s">
        <v>17</v>
      </c>
      <c r="J89" s="49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596</v>
      </c>
      <c r="D91" s="26"/>
      <c r="E91" s="26"/>
      <c r="F91" s="21" t="str">
        <f>E15</f>
        <v xml:space="preserve"> </v>
      </c>
      <c r="G91" s="26"/>
      <c r="H91" s="26"/>
      <c r="I91" s="23"/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21</v>
      </c>
      <c r="D92" s="26"/>
      <c r="E92" s="26"/>
      <c r="F92" s="21" t="str">
        <f>IF(E18="","",E18)</f>
        <v xml:space="preserve"> </v>
      </c>
      <c r="G92" s="26"/>
      <c r="H92" s="26"/>
      <c r="I92" s="23" t="s">
        <v>25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91</v>
      </c>
      <c r="D94" s="96"/>
      <c r="E94" s="96"/>
      <c r="F94" s="96"/>
      <c r="G94" s="96"/>
      <c r="H94" s="96"/>
      <c r="I94" s="96"/>
      <c r="J94" s="105" t="s">
        <v>92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598</v>
      </c>
      <c r="D96" s="26"/>
      <c r="E96" s="26"/>
      <c r="F96" s="26"/>
      <c r="G96" s="26"/>
      <c r="H96" s="26"/>
      <c r="I96" s="26"/>
      <c r="J96" s="65">
        <f>J118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93</v>
      </c>
    </row>
    <row r="97" spans="1:31" s="9" customFormat="1" ht="24.95" customHeight="1">
      <c r="B97" s="107"/>
      <c r="D97" s="108" t="s">
        <v>150</v>
      </c>
      <c r="E97" s="109"/>
      <c r="F97" s="109"/>
      <c r="G97" s="109"/>
      <c r="H97" s="109"/>
      <c r="I97" s="109"/>
      <c r="J97" s="110">
        <f>J119</f>
        <v>0</v>
      </c>
      <c r="L97" s="107"/>
    </row>
    <row r="98" spans="1:31" s="10" customFormat="1" ht="19.899999999999999" customHeight="1">
      <c r="B98" s="111"/>
      <c r="D98" s="112" t="s">
        <v>152</v>
      </c>
      <c r="E98" s="113"/>
      <c r="F98" s="113"/>
      <c r="G98" s="113"/>
      <c r="H98" s="113"/>
      <c r="I98" s="113"/>
      <c r="J98" s="114">
        <f>J120</f>
        <v>0</v>
      </c>
      <c r="L98" s="111"/>
    </row>
    <row r="99" spans="1:31" s="2" customFormat="1" ht="21.7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s="2" customFormat="1" ht="6.95" customHeight="1">
      <c r="A100" s="26"/>
      <c r="B100" s="41"/>
      <c r="C100" s="42"/>
      <c r="D100" s="42"/>
      <c r="E100" s="42"/>
      <c r="F100" s="42"/>
      <c r="G100" s="42"/>
      <c r="H100" s="42"/>
      <c r="I100" s="42"/>
      <c r="J100" s="42"/>
      <c r="K100" s="42"/>
      <c r="L100" s="3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4" spans="1:31" s="2" customFormat="1" ht="6.95" customHeight="1">
      <c r="A104" s="26"/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24.95" customHeight="1">
      <c r="A105" s="26"/>
      <c r="B105" s="27"/>
      <c r="C105" s="18" t="s">
        <v>599</v>
      </c>
      <c r="D105" s="26"/>
      <c r="E105" s="26"/>
      <c r="F105" s="26"/>
      <c r="G105" s="26"/>
      <c r="H105" s="26"/>
      <c r="I105" s="26"/>
      <c r="J105" s="26"/>
      <c r="K105" s="26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6.9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12" customHeight="1">
      <c r="A107" s="26"/>
      <c r="B107" s="27"/>
      <c r="C107" s="23" t="s">
        <v>11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6.5" customHeight="1">
      <c r="A108" s="26"/>
      <c r="B108" s="27"/>
      <c r="C108" s="26"/>
      <c r="D108" s="26"/>
      <c r="E108" s="202" t="str">
        <f>E7</f>
        <v>Prestavba rodinného domu na hasičskú zbrojnicu_</v>
      </c>
      <c r="F108" s="203"/>
      <c r="G108" s="203"/>
      <c r="H108" s="203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89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>
      <c r="A110" s="26"/>
      <c r="B110" s="27"/>
      <c r="C110" s="26"/>
      <c r="D110" s="26"/>
      <c r="E110" s="192" t="str">
        <f>E9</f>
        <v>05 - Požiarne zabezpečenie stavby</v>
      </c>
      <c r="F110" s="201"/>
      <c r="G110" s="201"/>
      <c r="H110" s="201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603</v>
      </c>
      <c r="D112" s="26"/>
      <c r="E112" s="26"/>
      <c r="F112" s="21"/>
      <c r="G112" s="26"/>
      <c r="H112" s="26"/>
      <c r="I112" s="23" t="s">
        <v>17</v>
      </c>
      <c r="J112" s="49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5.2" customHeight="1">
      <c r="A114" s="26"/>
      <c r="B114" s="27"/>
      <c r="C114" s="23" t="s">
        <v>596</v>
      </c>
      <c r="D114" s="26"/>
      <c r="E114" s="26"/>
      <c r="F114" s="21" t="str">
        <f>E15</f>
        <v xml:space="preserve"> </v>
      </c>
      <c r="G114" s="26"/>
      <c r="H114" s="26"/>
      <c r="I114" s="23"/>
      <c r="J114" s="24" t="str">
        <f>E21</f>
        <v xml:space="preserve"> </v>
      </c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5.2" customHeight="1">
      <c r="A115" s="26"/>
      <c r="B115" s="27"/>
      <c r="C115" s="23" t="s">
        <v>21</v>
      </c>
      <c r="D115" s="26"/>
      <c r="E115" s="26"/>
      <c r="F115" s="21" t="str">
        <f>IF(E18="","",E18)</f>
        <v xml:space="preserve"> </v>
      </c>
      <c r="G115" s="26"/>
      <c r="H115" s="26"/>
      <c r="I115" s="23" t="s">
        <v>25</v>
      </c>
      <c r="J115" s="24" t="str">
        <f>E24</f>
        <v xml:space="preserve"> </v>
      </c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0.3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11" customFormat="1" ht="29.25" customHeight="1">
      <c r="A117" s="115"/>
      <c r="B117" s="116"/>
      <c r="C117" s="117" t="s">
        <v>97</v>
      </c>
      <c r="D117" s="118" t="s">
        <v>52</v>
      </c>
      <c r="E117" s="118" t="s">
        <v>48</v>
      </c>
      <c r="F117" s="118" t="s">
        <v>49</v>
      </c>
      <c r="G117" s="118" t="s">
        <v>98</v>
      </c>
      <c r="H117" s="118" t="s">
        <v>99</v>
      </c>
      <c r="I117" s="118" t="s">
        <v>100</v>
      </c>
      <c r="J117" s="119" t="s">
        <v>92</v>
      </c>
      <c r="K117" s="120" t="s">
        <v>101</v>
      </c>
      <c r="L117" s="121"/>
      <c r="M117" s="56" t="s">
        <v>1</v>
      </c>
      <c r="N117" s="57" t="s">
        <v>31</v>
      </c>
      <c r="O117" s="57" t="s">
        <v>102</v>
      </c>
      <c r="P117" s="57" t="s">
        <v>103</v>
      </c>
      <c r="Q117" s="57" t="s">
        <v>104</v>
      </c>
      <c r="R117" s="57" t="s">
        <v>105</v>
      </c>
      <c r="S117" s="57" t="s">
        <v>106</v>
      </c>
      <c r="T117" s="58" t="s">
        <v>107</v>
      </c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</row>
    <row r="118" spans="1:65" s="2" customFormat="1" ht="22.9" customHeight="1">
      <c r="A118" s="26"/>
      <c r="B118" s="27"/>
      <c r="C118" s="63" t="s">
        <v>598</v>
      </c>
      <c r="D118" s="26"/>
      <c r="E118" s="26"/>
      <c r="F118" s="26"/>
      <c r="G118" s="26"/>
      <c r="H118" s="26"/>
      <c r="I118" s="26"/>
      <c r="J118" s="122">
        <f>BK118</f>
        <v>0</v>
      </c>
      <c r="K118" s="26"/>
      <c r="L118" s="27"/>
      <c r="M118" s="59"/>
      <c r="N118" s="50"/>
      <c r="O118" s="60"/>
      <c r="P118" s="123">
        <f>P119</f>
        <v>0.90327000000000002</v>
      </c>
      <c r="Q118" s="60"/>
      <c r="R118" s="123">
        <f>R119</f>
        <v>2.2712729999999998E-4</v>
      </c>
      <c r="S118" s="60"/>
      <c r="T118" s="124">
        <f>T119</f>
        <v>0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T118" s="14" t="s">
        <v>65</v>
      </c>
      <c r="AU118" s="14" t="s">
        <v>93</v>
      </c>
      <c r="BK118" s="125">
        <f>BK119</f>
        <v>0</v>
      </c>
    </row>
    <row r="119" spans="1:65" s="12" customFormat="1" ht="25.9" customHeight="1">
      <c r="B119" s="126"/>
      <c r="D119" s="127" t="s">
        <v>65</v>
      </c>
      <c r="E119" s="128" t="s">
        <v>189</v>
      </c>
      <c r="F119" s="128" t="s">
        <v>190</v>
      </c>
      <c r="J119" s="129">
        <f>BK119</f>
        <v>0</v>
      </c>
      <c r="L119" s="126"/>
      <c r="M119" s="130"/>
      <c r="N119" s="131"/>
      <c r="O119" s="131"/>
      <c r="P119" s="132">
        <f>P120</f>
        <v>0.90327000000000002</v>
      </c>
      <c r="Q119" s="131"/>
      <c r="R119" s="132">
        <f>R120</f>
        <v>2.2712729999999998E-4</v>
      </c>
      <c r="S119" s="131"/>
      <c r="T119" s="133">
        <f>T120</f>
        <v>0</v>
      </c>
      <c r="AR119" s="127" t="s">
        <v>119</v>
      </c>
      <c r="AT119" s="134" t="s">
        <v>65</v>
      </c>
      <c r="AU119" s="134" t="s">
        <v>66</v>
      </c>
      <c r="AY119" s="127" t="s">
        <v>110</v>
      </c>
      <c r="BK119" s="135">
        <f>BK120</f>
        <v>0</v>
      </c>
    </row>
    <row r="120" spans="1:65" s="12" customFormat="1" ht="22.9" customHeight="1">
      <c r="B120" s="126"/>
      <c r="D120" s="127" t="s">
        <v>65</v>
      </c>
      <c r="E120" s="136" t="s">
        <v>267</v>
      </c>
      <c r="F120" s="136" t="s">
        <v>268</v>
      </c>
      <c r="J120" s="137">
        <f>BK120</f>
        <v>0</v>
      </c>
      <c r="L120" s="126"/>
      <c r="M120" s="130"/>
      <c r="N120" s="131"/>
      <c r="O120" s="131"/>
      <c r="P120" s="132">
        <f>SUM(P121:P122)</f>
        <v>0.90327000000000002</v>
      </c>
      <c r="Q120" s="131"/>
      <c r="R120" s="132">
        <f>SUM(R121:R122)</f>
        <v>2.2712729999999998E-4</v>
      </c>
      <c r="S120" s="131"/>
      <c r="T120" s="133">
        <f>SUM(T121:T122)</f>
        <v>0</v>
      </c>
      <c r="AR120" s="127" t="s">
        <v>119</v>
      </c>
      <c r="AT120" s="134" t="s">
        <v>65</v>
      </c>
      <c r="AU120" s="134" t="s">
        <v>74</v>
      </c>
      <c r="AY120" s="127" t="s">
        <v>110</v>
      </c>
      <c r="BK120" s="135">
        <f>SUM(BK121:BK122)</f>
        <v>0</v>
      </c>
    </row>
    <row r="121" spans="1:65" s="2" customFormat="1" ht="24.2" customHeight="1">
      <c r="A121" s="26"/>
      <c r="B121" s="138"/>
      <c r="C121" s="139" t="s">
        <v>74</v>
      </c>
      <c r="D121" s="139" t="s">
        <v>114</v>
      </c>
      <c r="E121" s="140" t="s">
        <v>590</v>
      </c>
      <c r="F121" s="141" t="s">
        <v>591</v>
      </c>
      <c r="G121" s="142" t="s">
        <v>117</v>
      </c>
      <c r="H121" s="143">
        <v>3</v>
      </c>
      <c r="I121" s="143"/>
      <c r="J121" s="143"/>
      <c r="K121" s="144"/>
      <c r="L121" s="27"/>
      <c r="M121" s="145" t="s">
        <v>1</v>
      </c>
      <c r="N121" s="146" t="s">
        <v>33</v>
      </c>
      <c r="O121" s="147">
        <v>0.30109000000000002</v>
      </c>
      <c r="P121" s="147">
        <f>O121*H121</f>
        <v>0.90327000000000002</v>
      </c>
      <c r="Q121" s="147">
        <v>7.5709099999999997E-5</v>
      </c>
      <c r="R121" s="147">
        <f>Q121*H121</f>
        <v>2.2712729999999998E-4</v>
      </c>
      <c r="S121" s="147">
        <v>0</v>
      </c>
      <c r="T121" s="148">
        <f>S121*H121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49" t="s">
        <v>196</v>
      </c>
      <c r="AT121" s="149" t="s">
        <v>114</v>
      </c>
      <c r="AU121" s="149" t="s">
        <v>119</v>
      </c>
      <c r="AY121" s="14" t="s">
        <v>110</v>
      </c>
      <c r="BE121" s="150">
        <f>IF(N121="základná",J121,0)</f>
        <v>0</v>
      </c>
      <c r="BF121" s="150">
        <f>IF(N121="znížená",J121,0)</f>
        <v>0</v>
      </c>
      <c r="BG121" s="150">
        <f>IF(N121="zákl. prenesená",J121,0)</f>
        <v>0</v>
      </c>
      <c r="BH121" s="150">
        <f>IF(N121="zníž. prenesená",J121,0)</f>
        <v>0</v>
      </c>
      <c r="BI121" s="150">
        <f>IF(N121="nulová",J121,0)</f>
        <v>0</v>
      </c>
      <c r="BJ121" s="14" t="s">
        <v>119</v>
      </c>
      <c r="BK121" s="151">
        <f>ROUND(I121*H121,3)</f>
        <v>0</v>
      </c>
      <c r="BL121" s="14" t="s">
        <v>196</v>
      </c>
      <c r="BM121" s="149" t="s">
        <v>592</v>
      </c>
    </row>
    <row r="122" spans="1:65" s="2" customFormat="1" ht="14.45" customHeight="1">
      <c r="A122" s="26"/>
      <c r="B122" s="138"/>
      <c r="C122" s="152" t="s">
        <v>119</v>
      </c>
      <c r="D122" s="152" t="s">
        <v>122</v>
      </c>
      <c r="E122" s="153" t="s">
        <v>593</v>
      </c>
      <c r="F122" s="154" t="s">
        <v>594</v>
      </c>
      <c r="G122" s="155" t="s">
        <v>117</v>
      </c>
      <c r="H122" s="156">
        <v>3</v>
      </c>
      <c r="I122" s="156"/>
      <c r="J122" s="156"/>
      <c r="K122" s="157"/>
      <c r="L122" s="158"/>
      <c r="M122" s="165" t="s">
        <v>1</v>
      </c>
      <c r="N122" s="166" t="s">
        <v>33</v>
      </c>
      <c r="O122" s="163">
        <v>0</v>
      </c>
      <c r="P122" s="163">
        <f>O122*H122</f>
        <v>0</v>
      </c>
      <c r="Q122" s="163">
        <v>0</v>
      </c>
      <c r="R122" s="163">
        <f>Q122*H122</f>
        <v>0</v>
      </c>
      <c r="S122" s="163">
        <v>0</v>
      </c>
      <c r="T122" s="164">
        <f>S122*H122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49" t="s">
        <v>200</v>
      </c>
      <c r="AT122" s="149" t="s">
        <v>122</v>
      </c>
      <c r="AU122" s="149" t="s">
        <v>119</v>
      </c>
      <c r="AY122" s="14" t="s">
        <v>110</v>
      </c>
      <c r="BE122" s="150">
        <f>IF(N122="základná",J122,0)</f>
        <v>0</v>
      </c>
      <c r="BF122" s="150">
        <f>IF(N122="znížená",J122,0)</f>
        <v>0</v>
      </c>
      <c r="BG122" s="150">
        <f>IF(N122="zákl. prenesená",J122,0)</f>
        <v>0</v>
      </c>
      <c r="BH122" s="150">
        <f>IF(N122="zníž. prenesená",J122,0)</f>
        <v>0</v>
      </c>
      <c r="BI122" s="150">
        <f>IF(N122="nulová",J122,0)</f>
        <v>0</v>
      </c>
      <c r="BJ122" s="14" t="s">
        <v>119</v>
      </c>
      <c r="BK122" s="151">
        <f>ROUND(I122*H122,3)</f>
        <v>0</v>
      </c>
      <c r="BL122" s="14" t="s">
        <v>196</v>
      </c>
      <c r="BM122" s="149" t="s">
        <v>595</v>
      </c>
    </row>
    <row r="123" spans="1:65" s="2" customFormat="1" ht="6.95" customHeight="1">
      <c r="A123" s="26"/>
      <c r="B123" s="41"/>
      <c r="C123" s="42"/>
      <c r="D123" s="42"/>
      <c r="E123" s="42"/>
      <c r="F123" s="42"/>
      <c r="G123" s="42"/>
      <c r="H123" s="42"/>
      <c r="I123" s="42"/>
      <c r="J123" s="42"/>
      <c r="K123" s="42"/>
      <c r="L123" s="27"/>
      <c r="M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</sheetData>
  <autoFilter ref="C117:K122" xr:uid="{00000000-0009-0000-0000-000005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12</vt:i4>
      </vt:variant>
    </vt:vector>
  </HeadingPairs>
  <TitlesOfParts>
    <vt:vector size="18" baseType="lpstr">
      <vt:lpstr>Rekapitulácia stavby</vt:lpstr>
      <vt:lpstr>01 - Búracie práce</vt:lpstr>
      <vt:lpstr>02 - Stavebná časť</vt:lpstr>
      <vt:lpstr>03 - Elektroinštalácia</vt:lpstr>
      <vt:lpstr>04 - Zdravotechnika</vt:lpstr>
      <vt:lpstr>05 - Požiarne zabezpečeni...</vt:lpstr>
      <vt:lpstr>'01 - Búracie práce'!Názvy_tlače</vt:lpstr>
      <vt:lpstr>'02 - Stavebná časť'!Názvy_tlače</vt:lpstr>
      <vt:lpstr>'03 - Elektroinštalácia'!Názvy_tlače</vt:lpstr>
      <vt:lpstr>'04 - Zdravotechnika'!Názvy_tlače</vt:lpstr>
      <vt:lpstr>'05 - Požiarne zabezpečeni...'!Názvy_tlače</vt:lpstr>
      <vt:lpstr>'Rekapitulácia stavby'!Názvy_tlače</vt:lpstr>
      <vt:lpstr>'01 - Búracie práce'!Oblasť_tlače</vt:lpstr>
      <vt:lpstr>'02 - Stavebná časť'!Oblasť_tlače</vt:lpstr>
      <vt:lpstr>'03 - Elektroinštalácia'!Oblasť_tlače</vt:lpstr>
      <vt:lpstr>'04 - Zdravotechnika'!Oblasť_tlače</vt:lpstr>
      <vt:lpstr>'05 - Požiarne zabezpečeni...'!Oblasť_tlače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OCU1</cp:lastModifiedBy>
  <dcterms:created xsi:type="dcterms:W3CDTF">2020-11-25T12:19:07Z</dcterms:created>
  <dcterms:modified xsi:type="dcterms:W3CDTF">2021-02-26T06:28:35Z</dcterms:modified>
</cp:coreProperties>
</file>